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Results\"/>
    </mc:Choice>
  </mc:AlternateContent>
  <xr:revisionPtr revIDLastSave="0" documentId="13_ncr:1_{8B9DFB41-55BA-42EB-A53E-9BACE7725059}" xr6:coauthVersionLast="47" xr6:coauthVersionMax="47" xr10:uidLastSave="{00000000-0000-0000-0000-000000000000}"/>
  <bookViews>
    <workbookView xWindow="-108" yWindow="-108" windowWidth="23256" windowHeight="12456" tabRatio="870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  <sheet name="PXCS - Results" sheetId="5" r:id="rId5"/>
    <sheet name="PXCS - CHART" sheetId="6" r:id="rId6"/>
  </sheets>
  <definedNames>
    <definedName name="_xlnm._FilterDatabase" localSheetId="2" hidden="1">'PGX5 - Results'!$B$6:$O$13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7" i="6" l="1"/>
  <c r="D8" i="6"/>
  <c r="D9" i="6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D36" i="6" s="1"/>
  <c r="D6" i="6"/>
  <c r="C36" i="6"/>
  <c r="C35" i="6"/>
  <c r="C34" i="6"/>
  <c r="C33" i="6"/>
  <c r="C32" i="6"/>
  <c r="C31" i="6"/>
  <c r="C30" i="6"/>
  <c r="C29" i="6"/>
  <c r="C28" i="6"/>
  <c r="C27" i="6"/>
  <c r="C26" i="6"/>
  <c r="C25" i="6"/>
  <c r="C24" i="6"/>
  <c r="C23" i="6"/>
  <c r="C22" i="6"/>
  <c r="C21" i="6"/>
  <c r="C20" i="6"/>
  <c r="C19" i="6"/>
  <c r="C18" i="6"/>
  <c r="C17" i="6"/>
  <c r="C16" i="6"/>
  <c r="C15" i="6"/>
  <c r="C14" i="6"/>
  <c r="C13" i="6"/>
  <c r="C12" i="6"/>
  <c r="C11" i="6"/>
  <c r="C10" i="6"/>
  <c r="C9" i="6"/>
  <c r="C8" i="6"/>
  <c r="C7" i="6"/>
  <c r="C6" i="6"/>
  <c r="G134" i="5"/>
  <c r="H134" i="5"/>
  <c r="K134" i="5"/>
  <c r="K119" i="5"/>
  <c r="L119" i="5"/>
  <c r="K120" i="5"/>
  <c r="L120" i="5" s="1"/>
  <c r="M120" i="5" s="1"/>
  <c r="K121" i="5"/>
  <c r="M121" i="5" s="1"/>
  <c r="L121" i="5"/>
  <c r="K122" i="5"/>
  <c r="L122" i="5"/>
  <c r="K123" i="5"/>
  <c r="L123" i="5"/>
  <c r="K124" i="5"/>
  <c r="L124" i="5"/>
  <c r="K125" i="5"/>
  <c r="M125" i="5" s="1"/>
  <c r="L125" i="5"/>
  <c r="K126" i="5"/>
  <c r="L126" i="5"/>
  <c r="K127" i="5"/>
  <c r="L127" i="5"/>
  <c r="K128" i="5"/>
  <c r="L128" i="5"/>
  <c r="K129" i="5"/>
  <c r="L129" i="5"/>
  <c r="K130" i="5"/>
  <c r="L130" i="5"/>
  <c r="K131" i="5"/>
  <c r="L131" i="5"/>
  <c r="K132" i="5"/>
  <c r="M132" i="5" s="1"/>
  <c r="L132" i="5"/>
  <c r="K133" i="5"/>
  <c r="L133" i="5"/>
  <c r="C7" i="2"/>
  <c r="C8" i="2"/>
  <c r="C9" i="2"/>
  <c r="C10" i="2"/>
  <c r="C11" i="2"/>
  <c r="C12" i="2"/>
  <c r="C13" i="2"/>
  <c r="C14" i="2"/>
  <c r="C15" i="2"/>
  <c r="C25" i="2"/>
  <c r="C26" i="2"/>
  <c r="C6" i="2"/>
  <c r="M119" i="5" l="1"/>
  <c r="M127" i="5"/>
  <c r="M124" i="5"/>
  <c r="M130" i="5"/>
  <c r="M126" i="5"/>
  <c r="M131" i="5"/>
  <c r="M133" i="5"/>
  <c r="M129" i="5"/>
  <c r="M122" i="5"/>
  <c r="M123" i="5"/>
  <c r="M128" i="5"/>
  <c r="I14" i="1"/>
  <c r="I8" i="1"/>
  <c r="H3" i="5"/>
  <c r="C7" i="5" s="1"/>
  <c r="M2" i="5"/>
  <c r="L118" i="5"/>
  <c r="K118" i="5"/>
  <c r="L117" i="5"/>
  <c r="K117" i="5"/>
  <c r="K116" i="5"/>
  <c r="L116" i="5" s="1"/>
  <c r="L115" i="5"/>
  <c r="K115" i="5"/>
  <c r="L114" i="5"/>
  <c r="K114" i="5"/>
  <c r="L113" i="5"/>
  <c r="K113" i="5"/>
  <c r="L112" i="5"/>
  <c r="K112" i="5"/>
  <c r="K111" i="5"/>
  <c r="L111" i="5" s="1"/>
  <c r="L110" i="5"/>
  <c r="K110" i="5"/>
  <c r="L109" i="5"/>
  <c r="K109" i="5"/>
  <c r="L108" i="5"/>
  <c r="K108" i="5"/>
  <c r="L107" i="5"/>
  <c r="K107" i="5"/>
  <c r="L106" i="5"/>
  <c r="K106" i="5"/>
  <c r="L105" i="5"/>
  <c r="K105" i="5"/>
  <c r="L104" i="5"/>
  <c r="K104" i="5"/>
  <c r="K103" i="5"/>
  <c r="L102" i="5"/>
  <c r="K102" i="5"/>
  <c r="L101" i="5"/>
  <c r="K101" i="5"/>
  <c r="L100" i="5"/>
  <c r="K100" i="5"/>
  <c r="L99" i="5"/>
  <c r="K99" i="5"/>
  <c r="L98" i="5"/>
  <c r="K98" i="5"/>
  <c r="L97" i="5"/>
  <c r="K97" i="5"/>
  <c r="L96" i="5"/>
  <c r="K96" i="5"/>
  <c r="K95" i="5"/>
  <c r="L95" i="5" s="1"/>
  <c r="L94" i="5"/>
  <c r="K94" i="5"/>
  <c r="L93" i="5"/>
  <c r="K93" i="5"/>
  <c r="L92" i="5"/>
  <c r="K92" i="5"/>
  <c r="L91" i="5"/>
  <c r="K91" i="5"/>
  <c r="L90" i="5"/>
  <c r="K90" i="5"/>
  <c r="L89" i="5"/>
  <c r="K89" i="5"/>
  <c r="L88" i="5"/>
  <c r="K88" i="5"/>
  <c r="L87" i="5"/>
  <c r="K87" i="5"/>
  <c r="L86" i="5"/>
  <c r="K86" i="5"/>
  <c r="L85" i="5"/>
  <c r="K85" i="5"/>
  <c r="M85" i="5" s="1"/>
  <c r="L84" i="5"/>
  <c r="K84" i="5"/>
  <c r="L83" i="5"/>
  <c r="K83" i="5"/>
  <c r="L82" i="5"/>
  <c r="K82" i="5"/>
  <c r="L81" i="5"/>
  <c r="K81" i="5"/>
  <c r="M81" i="5" s="1"/>
  <c r="K80" i="5"/>
  <c r="L80" i="5" s="1"/>
  <c r="L79" i="5"/>
  <c r="K79" i="5"/>
  <c r="L78" i="5"/>
  <c r="K78" i="5"/>
  <c r="L77" i="5"/>
  <c r="K77" i="5"/>
  <c r="K76" i="5"/>
  <c r="L76" i="5" s="1"/>
  <c r="L75" i="5"/>
  <c r="K75" i="5"/>
  <c r="L74" i="5"/>
  <c r="K74" i="5"/>
  <c r="L73" i="5"/>
  <c r="K73" i="5"/>
  <c r="L72" i="5"/>
  <c r="K72" i="5"/>
  <c r="L71" i="5"/>
  <c r="K71" i="5"/>
  <c r="L70" i="5"/>
  <c r="K70" i="5"/>
  <c r="L69" i="5"/>
  <c r="K69" i="5"/>
  <c r="L68" i="5"/>
  <c r="K68" i="5"/>
  <c r="L67" i="5"/>
  <c r="M67" i="5" s="1"/>
  <c r="K67" i="5"/>
  <c r="L66" i="5"/>
  <c r="K66" i="5"/>
  <c r="K65" i="5"/>
  <c r="L65" i="5" s="1"/>
  <c r="L64" i="5"/>
  <c r="K64" i="5"/>
  <c r="L63" i="5"/>
  <c r="K63" i="5"/>
  <c r="L62" i="5"/>
  <c r="K62" i="5"/>
  <c r="L61" i="5"/>
  <c r="K61" i="5"/>
  <c r="L60" i="5"/>
  <c r="K60" i="5"/>
  <c r="L59" i="5"/>
  <c r="K59" i="5"/>
  <c r="L58" i="5"/>
  <c r="K58" i="5"/>
  <c r="L57" i="5"/>
  <c r="K57" i="5"/>
  <c r="L56" i="5"/>
  <c r="K56" i="5"/>
  <c r="L55" i="5"/>
  <c r="K55" i="5"/>
  <c r="L54" i="5"/>
  <c r="K54" i="5"/>
  <c r="L53" i="5"/>
  <c r="K53" i="5"/>
  <c r="L52" i="5"/>
  <c r="K52" i="5"/>
  <c r="L51" i="5"/>
  <c r="K51" i="5"/>
  <c r="L50" i="5"/>
  <c r="K50" i="5"/>
  <c r="M50" i="5" s="1"/>
  <c r="L49" i="5"/>
  <c r="K49" i="5"/>
  <c r="L48" i="5"/>
  <c r="K48" i="5"/>
  <c r="L47" i="5"/>
  <c r="K47" i="5"/>
  <c r="L46" i="5"/>
  <c r="K46" i="5"/>
  <c r="L45" i="5"/>
  <c r="K45" i="5"/>
  <c r="L44" i="5"/>
  <c r="K44" i="5"/>
  <c r="L43" i="5"/>
  <c r="K43" i="5"/>
  <c r="L42" i="5"/>
  <c r="K42" i="5"/>
  <c r="L41" i="5"/>
  <c r="K41" i="5"/>
  <c r="L40" i="5"/>
  <c r="K40" i="5"/>
  <c r="K39" i="5"/>
  <c r="L39" i="5" s="1"/>
  <c r="L38" i="5"/>
  <c r="K38" i="5"/>
  <c r="M38" i="5" s="1"/>
  <c r="L37" i="5"/>
  <c r="K37" i="5"/>
  <c r="L36" i="5"/>
  <c r="K36" i="5"/>
  <c r="K35" i="5"/>
  <c r="L35" i="5" s="1"/>
  <c r="L34" i="5"/>
  <c r="K34" i="5"/>
  <c r="L33" i="5"/>
  <c r="K33" i="5"/>
  <c r="L32" i="5"/>
  <c r="K32" i="5"/>
  <c r="L31" i="5"/>
  <c r="K31" i="5"/>
  <c r="L30" i="5"/>
  <c r="K30" i="5"/>
  <c r="L29" i="5"/>
  <c r="K29" i="5"/>
  <c r="L28" i="5"/>
  <c r="K28" i="5"/>
  <c r="L27" i="5"/>
  <c r="K27" i="5"/>
  <c r="L26" i="5"/>
  <c r="K26" i="5"/>
  <c r="L25" i="5"/>
  <c r="K25" i="5"/>
  <c r="L24" i="5"/>
  <c r="K24" i="5"/>
  <c r="L23" i="5"/>
  <c r="K23" i="5"/>
  <c r="L22" i="5"/>
  <c r="K22" i="5"/>
  <c r="L21" i="5"/>
  <c r="K21" i="5"/>
  <c r="L20" i="5"/>
  <c r="K20" i="5"/>
  <c r="L19" i="5"/>
  <c r="K19" i="5"/>
  <c r="K18" i="5"/>
  <c r="L18" i="5" s="1"/>
  <c r="L17" i="5"/>
  <c r="K17" i="5"/>
  <c r="L16" i="5"/>
  <c r="K16" i="5"/>
  <c r="L15" i="5"/>
  <c r="K15" i="5"/>
  <c r="L14" i="5"/>
  <c r="K14" i="5"/>
  <c r="L13" i="5"/>
  <c r="K13" i="5"/>
  <c r="L12" i="5"/>
  <c r="K12" i="5"/>
  <c r="L11" i="5"/>
  <c r="K11" i="5"/>
  <c r="K10" i="5"/>
  <c r="L10" i="5" s="1"/>
  <c r="L9" i="5"/>
  <c r="K9" i="5"/>
  <c r="L8" i="5"/>
  <c r="K8" i="5"/>
  <c r="K7" i="5"/>
  <c r="L7" i="5" s="1"/>
  <c r="M46" i="5" l="1"/>
  <c r="L134" i="5"/>
  <c r="M16" i="5"/>
  <c r="M41" i="5"/>
  <c r="M53" i="5"/>
  <c r="M57" i="5"/>
  <c r="M99" i="5"/>
  <c r="M39" i="5"/>
  <c r="M47" i="5"/>
  <c r="M97" i="5"/>
  <c r="M108" i="5"/>
  <c r="M22" i="5"/>
  <c r="M26" i="5"/>
  <c r="M30" i="5"/>
  <c r="M34" i="5"/>
  <c r="M105" i="5"/>
  <c r="M11" i="5"/>
  <c r="M40" i="5"/>
  <c r="M102" i="5"/>
  <c r="M20" i="5"/>
  <c r="M28" i="5"/>
  <c r="M32" i="5"/>
  <c r="M69" i="5"/>
  <c r="M73" i="5"/>
  <c r="M90" i="5"/>
  <c r="M107" i="5"/>
  <c r="L103" i="5"/>
  <c r="M103" i="5" s="1"/>
  <c r="M98" i="5"/>
  <c r="M91" i="5"/>
  <c r="M87" i="5"/>
  <c r="M86" i="5"/>
  <c r="M44" i="5"/>
  <c r="M72" i="5"/>
  <c r="M77" i="5"/>
  <c r="M89" i="5"/>
  <c r="M113" i="5"/>
  <c r="C10" i="5"/>
  <c r="C13" i="5" s="1"/>
  <c r="C16" i="5" s="1"/>
  <c r="C19" i="5" s="1"/>
  <c r="C22" i="5" s="1"/>
  <c r="M118" i="5"/>
  <c r="M75" i="5"/>
  <c r="M96" i="5"/>
  <c r="M100" i="5"/>
  <c r="M104" i="5"/>
  <c r="M83" i="5"/>
  <c r="M82" i="5"/>
  <c r="M80" i="5"/>
  <c r="M76" i="5"/>
  <c r="M78" i="5"/>
  <c r="M74" i="5"/>
  <c r="M70" i="5"/>
  <c r="M101" i="5"/>
  <c r="M109" i="5"/>
  <c r="M117" i="5"/>
  <c r="M95" i="5"/>
  <c r="M106" i="5"/>
  <c r="M110" i="5"/>
  <c r="M114" i="5"/>
  <c r="M84" i="5"/>
  <c r="M94" i="5"/>
  <c r="M71" i="5"/>
  <c r="M88" i="5"/>
  <c r="M92" i="5"/>
  <c r="M111" i="5"/>
  <c r="M115" i="5"/>
  <c r="M68" i="5"/>
  <c r="M79" i="5"/>
  <c r="M93" i="5"/>
  <c r="M112" i="5"/>
  <c r="M116" i="5"/>
  <c r="M65" i="5"/>
  <c r="M66" i="5"/>
  <c r="M61" i="5"/>
  <c r="M54" i="5"/>
  <c r="M58" i="5"/>
  <c r="M62" i="5"/>
  <c r="M42" i="5"/>
  <c r="M51" i="5"/>
  <c r="M59" i="5"/>
  <c r="M52" i="5"/>
  <c r="M56" i="5"/>
  <c r="M64" i="5"/>
  <c r="M63" i="5"/>
  <c r="M60" i="5"/>
  <c r="M55" i="5"/>
  <c r="M49" i="5"/>
  <c r="M48" i="5"/>
  <c r="M45" i="5"/>
  <c r="M43" i="5"/>
  <c r="M37" i="5"/>
  <c r="M33" i="5"/>
  <c r="M29" i="5"/>
  <c r="M18" i="5"/>
  <c r="M14" i="5"/>
  <c r="M13" i="5"/>
  <c r="M19" i="5"/>
  <c r="M31" i="5"/>
  <c r="M8" i="5"/>
  <c r="M12" i="5"/>
  <c r="M24" i="5"/>
  <c r="M15" i="5"/>
  <c r="M23" i="5"/>
  <c r="M27" i="5"/>
  <c r="M35" i="5"/>
  <c r="M9" i="5"/>
  <c r="M17" i="5"/>
  <c r="M21" i="5"/>
  <c r="M25" i="5"/>
  <c r="M36" i="5"/>
  <c r="M7" i="5"/>
  <c r="M10" i="5"/>
  <c r="I38" i="3"/>
  <c r="M7" i="1"/>
  <c r="C25" i="5" l="1"/>
  <c r="C28" i="5" s="1"/>
  <c r="C31" i="5" s="1"/>
  <c r="C34" i="5" s="1"/>
  <c r="C37" i="5" s="1"/>
  <c r="C40" i="5" s="1"/>
  <c r="C43" i="5" s="1"/>
  <c r="C46" i="5" s="1"/>
  <c r="M134" i="5"/>
  <c r="J2" i="5" s="1"/>
  <c r="J3" i="5" s="1"/>
  <c r="M3" i="5" s="1"/>
  <c r="I3" i="1"/>
  <c r="N37" i="1"/>
  <c r="L37" i="3"/>
  <c r="M37" i="3"/>
  <c r="N12" i="1"/>
  <c r="N8" i="1"/>
  <c r="N9" i="1"/>
  <c r="L8" i="3"/>
  <c r="M8" i="3" s="1"/>
  <c r="L9" i="3"/>
  <c r="M9" i="3" s="1"/>
  <c r="N9" i="3" s="1"/>
  <c r="C49" i="5" l="1"/>
  <c r="C52" i="5" s="1"/>
  <c r="C55" i="5" s="1"/>
  <c r="J4" i="5"/>
  <c r="M4" i="5"/>
  <c r="N37" i="3"/>
  <c r="C36" i="4" s="1"/>
  <c r="N8" i="3"/>
  <c r="C58" i="5" l="1"/>
  <c r="C61" i="5" s="1"/>
  <c r="C64" i="5" s="1"/>
  <c r="C67" i="5" s="1"/>
  <c r="C70" i="5" s="1"/>
  <c r="C73" i="5" s="1"/>
  <c r="C76" i="5" l="1"/>
  <c r="C79" i="5" s="1"/>
  <c r="C82" i="5" s="1"/>
  <c r="C85" i="5" s="1"/>
  <c r="C86" i="5" s="1"/>
  <c r="C89" i="5" s="1"/>
  <c r="C92" i="5" s="1"/>
  <c r="C95" i="5" s="1"/>
  <c r="C98" i="5" l="1"/>
  <c r="C101" i="5" s="1"/>
  <c r="C104" i="5" s="1"/>
  <c r="C107" i="5" s="1"/>
  <c r="N25" i="1"/>
  <c r="N26" i="1"/>
  <c r="N27" i="1"/>
  <c r="N29" i="1"/>
  <c r="N36" i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L26" i="3"/>
  <c r="M26" i="3" s="1"/>
  <c r="N26" i="3" s="1"/>
  <c r="L27" i="3"/>
  <c r="M27" i="3" s="1"/>
  <c r="N27" i="3" s="1"/>
  <c r="L28" i="3"/>
  <c r="M28" i="3" s="1"/>
  <c r="N28" i="3" s="1"/>
  <c r="L29" i="3"/>
  <c r="M29" i="3" s="1"/>
  <c r="N29" i="3" s="1"/>
  <c r="L30" i="3"/>
  <c r="M30" i="3" s="1"/>
  <c r="N30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35" i="3"/>
  <c r="M35" i="3" s="1"/>
  <c r="N35" i="3" s="1"/>
  <c r="L36" i="3"/>
  <c r="M36" i="3"/>
  <c r="C110" i="5" l="1"/>
  <c r="C113" i="5" s="1"/>
  <c r="C116" i="5" s="1"/>
  <c r="C119" i="5" s="1"/>
  <c r="C122" i="5" s="1"/>
  <c r="C125" i="5" s="1"/>
  <c r="N36" i="3"/>
  <c r="C128" i="5" l="1"/>
  <c r="C131" i="5" s="1"/>
  <c r="N19" i="1"/>
  <c r="N2" i="3" l="1"/>
  <c r="C7" i="3"/>
  <c r="C8" i="3" s="1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C37" i="3" s="1"/>
  <c r="C33" i="4" l="1"/>
  <c r="L19" i="3"/>
  <c r="M19" i="3" s="1"/>
  <c r="L18" i="3"/>
  <c r="M18" i="3" s="1"/>
  <c r="M17" i="3"/>
  <c r="L17" i="3"/>
  <c r="L15" i="3"/>
  <c r="M15" i="3" s="1"/>
  <c r="L14" i="3"/>
  <c r="M14" i="3" s="1"/>
  <c r="L13" i="3"/>
  <c r="M13" i="3" s="1"/>
  <c r="N13" i="3" s="1"/>
  <c r="C12" i="4" s="1"/>
  <c r="L12" i="3"/>
  <c r="M12" i="3" s="1"/>
  <c r="N12" i="3" s="1"/>
  <c r="C11" i="4" s="1"/>
  <c r="L11" i="3"/>
  <c r="M11" i="3" s="1"/>
  <c r="L10" i="3"/>
  <c r="M10" i="3" s="1"/>
  <c r="L7" i="3"/>
  <c r="M7" i="3" s="1"/>
  <c r="C29" i="4" l="1"/>
  <c r="L38" i="3"/>
  <c r="M16" i="3"/>
  <c r="C22" i="4"/>
  <c r="C35" i="4"/>
  <c r="C21" i="4"/>
  <c r="C23" i="4"/>
  <c r="C30" i="4"/>
  <c r="C32" i="4"/>
  <c r="C28" i="4"/>
  <c r="N19" i="3"/>
  <c r="C18" i="4" s="1"/>
  <c r="N11" i="3"/>
  <c r="C10" i="4" s="1"/>
  <c r="N18" i="3"/>
  <c r="C17" i="4" s="1"/>
  <c r="C19" i="4"/>
  <c r="C25" i="4"/>
  <c r="C27" i="4"/>
  <c r="N10" i="3"/>
  <c r="C9" i="4" s="1"/>
  <c r="N14" i="3"/>
  <c r="C13" i="4" s="1"/>
  <c r="C7" i="4"/>
  <c r="N15" i="3"/>
  <c r="C14" i="4" s="1"/>
  <c r="N17" i="3"/>
  <c r="C16" i="4" s="1"/>
  <c r="C20" i="4"/>
  <c r="N7" i="3"/>
  <c r="C6" i="4" s="1"/>
  <c r="D6" i="4" s="1"/>
  <c r="C24" i="4"/>
  <c r="C26" i="4"/>
  <c r="C31" i="4"/>
  <c r="C34" i="4"/>
  <c r="D7" i="4" l="1"/>
  <c r="M38" i="3"/>
  <c r="N38" i="3" s="1"/>
  <c r="N16" i="3"/>
  <c r="C15" i="4" s="1"/>
  <c r="C8" i="4"/>
  <c r="D8" i="4" l="1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K2" i="3"/>
  <c r="K3" i="3" s="1"/>
  <c r="C7" i="1"/>
  <c r="N4" i="3" l="1"/>
  <c r="N3" i="3"/>
  <c r="K4" i="3"/>
  <c r="L7" i="1"/>
  <c r="I7" i="1" s="1"/>
  <c r="O7" i="1" l="1"/>
  <c r="N7" i="1"/>
  <c r="D6" i="2" l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l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L8" i="1"/>
  <c r="M8" i="1" s="1"/>
  <c r="O8" i="1" s="1"/>
  <c r="D7" i="2" l="1"/>
  <c r="L9" i="1" l="1"/>
  <c r="I9" i="1" s="1"/>
  <c r="M9" i="1" l="1"/>
  <c r="O9" i="1" s="1"/>
  <c r="L10" i="1" s="1"/>
  <c r="I10" i="1" s="1"/>
  <c r="D8" i="2" l="1"/>
  <c r="M10" i="1"/>
  <c r="D9" i="2" l="1"/>
  <c r="N10" i="1"/>
  <c r="O10" i="1"/>
  <c r="L11" i="1" s="1"/>
  <c r="I11" i="1" s="1"/>
  <c r="M11" i="1" l="1"/>
  <c r="N11" i="1" s="1"/>
  <c r="D10" i="2" l="1"/>
  <c r="O11" i="1"/>
  <c r="L12" i="1" l="1"/>
  <c r="I12" i="1" s="1"/>
  <c r="M12" i="1" l="1"/>
  <c r="O12" i="1" s="1"/>
  <c r="L13" i="1" s="1"/>
  <c r="I13" i="1" s="1"/>
  <c r="D11" i="2" l="1"/>
  <c r="M13" i="1"/>
  <c r="N13" i="1" l="1"/>
  <c r="D12" i="2"/>
  <c r="O13" i="1"/>
  <c r="L14" i="1" l="1"/>
  <c r="M14" i="1" l="1"/>
  <c r="D13" i="2" l="1"/>
  <c r="N14" i="1"/>
  <c r="O14" i="1"/>
  <c r="L15" i="1" s="1"/>
  <c r="I15" i="1" s="1"/>
  <c r="M15" i="1" l="1"/>
  <c r="D14" i="2" l="1"/>
  <c r="N15" i="1"/>
  <c r="O15" i="1"/>
  <c r="L16" i="1" l="1"/>
  <c r="I16" i="1" s="1"/>
  <c r="M16" i="1" l="1"/>
  <c r="O16" i="1" s="1"/>
  <c r="L17" i="1" s="1"/>
  <c r="I17" i="1" s="1"/>
  <c r="N16" i="1" l="1"/>
  <c r="D15" i="2"/>
  <c r="M17" i="1" l="1"/>
  <c r="N17" i="1" s="1"/>
  <c r="O17" i="1" l="1"/>
  <c r="L18" i="1" s="1"/>
  <c r="I18" i="1" s="1"/>
  <c r="C16" i="2"/>
  <c r="D16" i="2" s="1"/>
  <c r="M18" i="1" l="1"/>
  <c r="O18" i="1" l="1"/>
  <c r="L19" i="1" s="1"/>
  <c r="I19" i="1" s="1"/>
  <c r="N18" i="1"/>
  <c r="C17" i="2" s="1"/>
  <c r="D17" i="2" s="1"/>
  <c r="M19" i="1" l="1"/>
  <c r="O19" i="1" l="1"/>
  <c r="L20" i="1" s="1"/>
  <c r="I20" i="1" s="1"/>
  <c r="C18" i="2"/>
  <c r="M20" i="1"/>
  <c r="D18" i="2"/>
  <c r="N20" i="1" l="1"/>
  <c r="C19" i="2"/>
  <c r="O20" i="1"/>
  <c r="D19" i="2"/>
  <c r="L21" i="1" l="1"/>
  <c r="I21" i="1" l="1"/>
  <c r="M21" i="1" s="1"/>
  <c r="N21" i="1" l="1"/>
  <c r="C20" i="2"/>
  <c r="D20" i="2" s="1"/>
  <c r="O21" i="1"/>
  <c r="L22" i="1" s="1"/>
  <c r="I22" i="1" s="1"/>
  <c r="M22" i="1" s="1"/>
  <c r="O22" i="1" l="1"/>
  <c r="N22" i="1"/>
  <c r="C21" i="2" s="1"/>
  <c r="D21" i="2" s="1"/>
  <c r="L23" i="1"/>
  <c r="I23" i="1" s="1"/>
  <c r="M23" i="1" l="1"/>
  <c r="N23" i="1"/>
  <c r="C22" i="2" l="1"/>
  <c r="O23" i="1"/>
  <c r="L24" i="1" s="1"/>
  <c r="D22" i="2"/>
  <c r="I24" i="1" l="1"/>
  <c r="M24" i="1" s="1"/>
  <c r="O24" i="1" l="1"/>
  <c r="L25" i="1" s="1"/>
  <c r="I25" i="1" s="1"/>
  <c r="M25" i="1" s="1"/>
  <c r="C24" i="2" s="1"/>
  <c r="N24" i="1"/>
  <c r="C23" i="2" s="1"/>
  <c r="D23" i="2" s="1"/>
  <c r="D24" i="2" s="1"/>
  <c r="O25" i="1"/>
  <c r="L26" i="1" s="1"/>
  <c r="M26" i="1" l="1"/>
  <c r="D25" i="2" l="1"/>
  <c r="O26" i="1"/>
  <c r="L27" i="1" s="1"/>
  <c r="M27" i="1" l="1"/>
  <c r="O27" i="1" l="1"/>
  <c r="D26" i="2"/>
  <c r="L28" i="1" l="1"/>
  <c r="I28" i="1" s="1"/>
  <c r="M28" i="1" l="1"/>
  <c r="N28" i="1" l="1"/>
  <c r="C27" i="2"/>
  <c r="O28" i="1"/>
  <c r="D27" i="2"/>
  <c r="L29" i="1" l="1"/>
  <c r="I29" i="1" s="1"/>
  <c r="M29" i="1" l="1"/>
  <c r="C28" i="2" l="1"/>
  <c r="D28" i="2" s="1"/>
  <c r="O29" i="1"/>
  <c r="L30" i="1" s="1"/>
  <c r="I30" i="1" s="1"/>
  <c r="M30" i="1" l="1"/>
  <c r="N30" i="1" l="1"/>
  <c r="C29" i="2" s="1"/>
  <c r="D29" i="2" s="1"/>
  <c r="O30" i="1"/>
  <c r="L31" i="1" s="1"/>
  <c r="I31" i="1" s="1"/>
  <c r="M31" i="1" l="1"/>
  <c r="N31" i="1" l="1"/>
  <c r="C30" i="2"/>
  <c r="O31" i="1"/>
  <c r="D30" i="2"/>
  <c r="L32" i="1" l="1"/>
  <c r="I32" i="1" s="1"/>
  <c r="M32" i="1" l="1"/>
  <c r="N32" i="1" l="1"/>
  <c r="C31" i="2"/>
  <c r="O32" i="1"/>
  <c r="D31" i="2"/>
  <c r="L33" i="1" l="1"/>
  <c r="I33" i="1" s="1"/>
  <c r="M33" i="1" l="1"/>
  <c r="N33" i="1" l="1"/>
  <c r="C32" i="2"/>
  <c r="D32" i="2" s="1"/>
  <c r="O33" i="1"/>
  <c r="L34" i="1" l="1"/>
  <c r="I34" i="1" s="1"/>
  <c r="M34" i="1" l="1"/>
  <c r="N34" i="1" l="1"/>
  <c r="C33" i="2" s="1"/>
  <c r="D33" i="2" s="1"/>
  <c r="O34" i="1"/>
  <c r="L35" i="1" s="1"/>
  <c r="I35" i="1" s="1"/>
  <c r="M35" i="1" l="1"/>
  <c r="N35" i="1" l="1"/>
  <c r="C34" i="2" s="1"/>
  <c r="D34" i="2" s="1"/>
  <c r="O35" i="1"/>
  <c r="L36" i="1" s="1"/>
  <c r="I36" i="1" s="1"/>
  <c r="M36" i="1" l="1"/>
  <c r="C35" i="2" s="1"/>
  <c r="O36" i="1" l="1"/>
  <c r="L37" i="1" s="1"/>
  <c r="D35" i="2"/>
  <c r="I37" i="1" l="1"/>
  <c r="M37" i="1" s="1"/>
  <c r="C36" i="2" l="1"/>
  <c r="D36" i="2" s="1"/>
  <c r="O37" i="1"/>
  <c r="O2" i="1" s="1"/>
  <c r="O3" i="1" l="1"/>
  <c r="O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User: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</commentList>
</comments>
</file>

<file path=xl/sharedStrings.xml><?xml version="1.0" encoding="utf-8"?>
<sst xmlns="http://schemas.openxmlformats.org/spreadsheetml/2006/main" count="819" uniqueCount="227">
  <si>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</si>
  <si>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</si>
  <si>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</si>
  <si>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</si>
  <si>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</si>
  <si>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</si>
  <si>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</si>
  <si>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</si>
  <si>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</si>
  <si>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</si>
  <si>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</si>
  <si>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</si>
  <si>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</si>
  <si>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</si>
  <si>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</si>
  <si>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</si>
  <si>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</si>
  <si>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</si>
  <si>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</si>
  <si>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</si>
  <si>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</si>
  <si>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</si>
  <si>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</si>
  <si>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</si>
  <si>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</si>
  <si>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</si>
  <si>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</si>
  <si>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</si>
  <si>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</si>
  <si>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</si>
  <si>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</si>
  <si>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</si>
  <si>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</si>
  <si>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</si>
  <si>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</si>
  <si>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</si>
  <si>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</si>
  <si>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</si>
  <si>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Current Bank (Points)</t>
  </si>
  <si>
    <t>Profit / Loss (£)</t>
  </si>
  <si>
    <t>Acc Bank (£)</t>
  </si>
  <si>
    <t>Day Points: Profit / Loss</t>
  </si>
  <si>
    <t>Comp</t>
  </si>
  <si>
    <t>SUP</t>
  </si>
  <si>
    <t>Fredericia v Copenhagen</t>
  </si>
  <si>
    <t>MO&amp;BTTS</t>
  </si>
  <si>
    <t>Copenhagen / No</t>
  </si>
  <si>
    <t>0-2</t>
  </si>
  <si>
    <t>2-2</t>
  </si>
  <si>
    <t>W</t>
  </si>
  <si>
    <t>SPL</t>
  </si>
  <si>
    <t>Motherwell v Rangers</t>
  </si>
  <si>
    <t>BTTS</t>
  </si>
  <si>
    <t>Yes</t>
  </si>
  <si>
    <t>1-1</t>
  </si>
  <si>
    <t>Falkirk v Dundee</t>
  </si>
  <si>
    <t>Hearts v Aberdeen</t>
  </si>
  <si>
    <t>O/U 2.5 Goals</t>
  </si>
  <si>
    <t>Over</t>
  </si>
  <si>
    <t>2-0</t>
  </si>
  <si>
    <t>2-1</t>
  </si>
  <si>
    <t>L</t>
  </si>
  <si>
    <t>UCL</t>
  </si>
  <si>
    <t>Rangers v Plzen</t>
  </si>
  <si>
    <t>3-0</t>
  </si>
  <si>
    <t>3-1</t>
  </si>
  <si>
    <t>3-2</t>
  </si>
  <si>
    <t>Feyenoord v Fenerbache</t>
  </si>
  <si>
    <t>UEL</t>
  </si>
  <si>
    <t>Larnaca v Legia Warsaw</t>
  </si>
  <si>
    <t>4-1</t>
  </si>
  <si>
    <t>CHA</t>
  </si>
  <si>
    <t>Birmingham v Ipswich</t>
  </si>
  <si>
    <t>Sheffield Utd v Bristol City</t>
  </si>
  <si>
    <t>Asian Handicap</t>
  </si>
  <si>
    <t>Sheffield Utd -1</t>
  </si>
  <si>
    <t>1-4</t>
  </si>
  <si>
    <t>COM</t>
  </si>
  <si>
    <t>Crystal Palace v Liverpool</t>
  </si>
  <si>
    <t>Under</t>
  </si>
  <si>
    <t>ALL</t>
  </si>
  <si>
    <t>GAIS v Goteborg</t>
  </si>
  <si>
    <t>Match Odds</t>
  </si>
  <si>
    <t>GAIS</t>
  </si>
  <si>
    <t>0-1</t>
  </si>
  <si>
    <t>Club Brugge v Salzburg</t>
  </si>
  <si>
    <t>Club Brugge</t>
  </si>
  <si>
    <t>USC</t>
  </si>
  <si>
    <t>PSG v Tottenham</t>
  </si>
  <si>
    <t>MO&amp;O/U 2.5 Goals</t>
  </si>
  <si>
    <t>PSG / Over</t>
  </si>
  <si>
    <t>No Selection</t>
  </si>
  <si>
    <t>PRL</t>
  </si>
  <si>
    <t>Liverpool v Bournemouth</t>
  </si>
  <si>
    <t>HT / FT</t>
  </si>
  <si>
    <t>Liverpool / Liverpool</t>
  </si>
  <si>
    <t>HT 1-0 / FT 4-2</t>
  </si>
  <si>
    <t>Tottenham v Burnley</t>
  </si>
  <si>
    <t>Tottenham / No</t>
  </si>
  <si>
    <t>Man United v Arsenal</t>
  </si>
  <si>
    <t>Arsenal</t>
  </si>
  <si>
    <t>Leeds Utd v Everton</t>
  </si>
  <si>
    <t>Leeds Utd</t>
  </si>
  <si>
    <t>1-0</t>
  </si>
  <si>
    <t>LAL</t>
  </si>
  <si>
    <t>Real Madrid v Osasuna</t>
  </si>
  <si>
    <t>Fenerbahce v Benfica</t>
  </si>
  <si>
    <t>Benfica</t>
  </si>
  <si>
    <t>0-0</t>
  </si>
  <si>
    <t>Maccabi Tel Aviv v Kiev</t>
  </si>
  <si>
    <t>Maccabi Tel Aviv</t>
  </si>
  <si>
    <t>West Ham Utd v Chelsea</t>
  </si>
  <si>
    <t>1-5</t>
  </si>
  <si>
    <t>Arsenal v Leeds Utd</t>
  </si>
  <si>
    <t>5-0</t>
  </si>
  <si>
    <t>Fulham v Man United</t>
  </si>
  <si>
    <t>No</t>
  </si>
  <si>
    <t>Man United / Over</t>
  </si>
  <si>
    <t>Newcastle v Liverpool</t>
  </si>
  <si>
    <t>Liverpool / Yes</t>
  </si>
  <si>
    <t>2-3</t>
  </si>
  <si>
    <t>Pafos v Crvena Zvezda</t>
  </si>
  <si>
    <t>Crvena Zvezda</t>
  </si>
  <si>
    <t>Celta Vigo v Real Betis</t>
  </si>
  <si>
    <t>Celta Vigo</t>
  </si>
  <si>
    <t>Kyiv v Maccabi Tel Aviv</t>
  </si>
  <si>
    <t>Kyiv / Over</t>
  </si>
  <si>
    <t>SEA</t>
  </si>
  <si>
    <t>Lecce v AC Milan</t>
  </si>
  <si>
    <t>AC Milan -1</t>
  </si>
  <si>
    <t>Leeds Utd v Newcastle</t>
  </si>
  <si>
    <t>Newcastle</t>
  </si>
  <si>
    <t>Liverpool v Arsenal</t>
  </si>
  <si>
    <t>Draw / Yes</t>
  </si>
  <si>
    <t>Day #</t>
  </si>
  <si>
    <t>1-3</t>
  </si>
  <si>
    <t>1-2</t>
  </si>
  <si>
    <t>Frederica v FC Copenhagen</t>
  </si>
  <si>
    <t>Copenhagen -1</t>
  </si>
  <si>
    <t>Varnamo v GAIS</t>
  </si>
  <si>
    <t>Brondby v Viborg</t>
  </si>
  <si>
    <t>Dynamo Kiev v Pafos</t>
  </si>
  <si>
    <t>Dynamo Kiev</t>
  </si>
  <si>
    <t>RB Salzburg v Club Brugge</t>
  </si>
  <si>
    <t>Fredrikstad v Midtjylland</t>
  </si>
  <si>
    <t>Birmingham City v Ipswich Town</t>
  </si>
  <si>
    <t>Sheffield Utd</t>
  </si>
  <si>
    <t>FAC</t>
  </si>
  <si>
    <t>Crystal Palace +1</t>
  </si>
  <si>
    <t>Fenerbahche v Feyenoord</t>
  </si>
  <si>
    <t>5-2</t>
  </si>
  <si>
    <t>PSG -1</t>
  </si>
  <si>
    <t>Legia Warsaw v Larnaca</t>
  </si>
  <si>
    <t>MO&amp;O/U 2.5 G</t>
  </si>
  <si>
    <t>Liverpool &amp; Over</t>
  </si>
  <si>
    <t>4-2</t>
  </si>
  <si>
    <t>Wolves v Man City</t>
  </si>
  <si>
    <t>O/U 2.5 G</t>
  </si>
  <si>
    <t>0-4</t>
  </si>
  <si>
    <t>Chelsea v Crystal Palace</t>
  </si>
  <si>
    <t>Real Madrid &amp; Over</t>
  </si>
  <si>
    <t>West Ham v Chelsea</t>
  </si>
  <si>
    <t>Brentford v Aston Villa</t>
  </si>
  <si>
    <t>Aston Villa</t>
  </si>
  <si>
    <t>Crystal Palace v Notts Forest</t>
  </si>
  <si>
    <t xml:space="preserve">Liverpool </t>
  </si>
  <si>
    <t>Pafos v Crvena Zveda</t>
  </si>
  <si>
    <t>FC Copenhagen v Basel</t>
  </si>
  <si>
    <t>Copenhagen</t>
  </si>
  <si>
    <t>Sigma v Malmo</t>
  </si>
  <si>
    <t>DNB</t>
  </si>
  <si>
    <t>Malmo</t>
  </si>
  <si>
    <t>0-3</t>
  </si>
  <si>
    <t>Elche v Levante</t>
  </si>
  <si>
    <t>Elche</t>
  </si>
  <si>
    <t>Man United v Burnley</t>
  </si>
  <si>
    <t>Brighton v Man City</t>
  </si>
  <si>
    <t>Man City</t>
  </si>
  <si>
    <t>FREDERICIA V COPENHAGEN</t>
  </si>
  <si>
    <t>MOTHERWELL V RANGERS</t>
  </si>
  <si>
    <t>VARNAMO V GAIS</t>
  </si>
  <si>
    <t>FALKIRK V DUNDEE UTD</t>
  </si>
  <si>
    <t>BRONDBY V VIBORG</t>
  </si>
  <si>
    <t>HEARTS V ABERDEEN</t>
  </si>
  <si>
    <t>RANGERS V PLZEN</t>
  </si>
  <si>
    <t>DYNAMO KIEV V PAPHOS</t>
  </si>
  <si>
    <t>RB SALZBURG V CLUB BRUGGE</t>
  </si>
  <si>
    <t>FEYENOORD V FENERBAHCE</t>
  </si>
  <si>
    <t>FREDRIKSTAD V MIDTJYLLAND</t>
  </si>
  <si>
    <t>LARNACA V LEGIA WARSAW</t>
  </si>
  <si>
    <t>BIRMINGHAM CITY V IPSWICH TOWN</t>
  </si>
  <si>
    <t>SHEFFIELD UTD V BRISTOL CITY</t>
  </si>
  <si>
    <t>CRYSTAL PALACE V LIVERPOOL</t>
  </si>
  <si>
    <t>GAIS V GOTEBORG</t>
  </si>
  <si>
    <t>FENERBAHCE V FEYENOORD</t>
  </si>
  <si>
    <t>CLUB BRUGGE V RB SALZBURG</t>
  </si>
  <si>
    <t>UEFA SUPER</t>
  </si>
  <si>
    <t>PSG V TOTTENHAM</t>
  </si>
  <si>
    <t>LEGIA WARSAW V LARNACA</t>
  </si>
  <si>
    <t>LIVERPOOL V BOURNEMOUTH</t>
  </si>
  <si>
    <t>TOTTENHAM V BURNLEY</t>
  </si>
  <si>
    <t>CHELSEA V CRYSTAL PALACE</t>
  </si>
  <si>
    <t>MAN UNITED V ARSENAL</t>
  </si>
  <si>
    <t>LEEDS UTD V EVERTON</t>
  </si>
  <si>
    <t>REAL MADRID V OSASUNA</t>
  </si>
  <si>
    <t>NO SELECTION</t>
  </si>
  <si>
    <t>MACCABI TEL AVIV V DYNAMO KIEV</t>
  </si>
  <si>
    <t>WEST HAM UTD V CHELSEA</t>
  </si>
  <si>
    <t>ARSENAL V LEEDS UTD</t>
  </si>
  <si>
    <t>CRYSTAL PALACE V NOTTS FOREST</t>
  </si>
  <si>
    <t>FULHAM V MAN UNITED</t>
  </si>
  <si>
    <t>NEWCASTLE UTD V LIVERPOOL</t>
  </si>
  <si>
    <t>PAFOS V CRVENA ZVEZDA</t>
  </si>
  <si>
    <t>CELTA VIGO V REAL BETIS</t>
  </si>
  <si>
    <t>COPENHAGEN V BASEL</t>
  </si>
  <si>
    <t>SIGMA V MALMO</t>
  </si>
  <si>
    <t>LECCE V AC MILAN</t>
  </si>
  <si>
    <t>ELCHE V LEVANTE</t>
  </si>
  <si>
    <t>MAN UNITED V BURNLEY</t>
  </si>
  <si>
    <t>LEEDS UTD V NEWCASTLE UTD</t>
  </si>
  <si>
    <t>BRIGHTON V MAN CITY</t>
  </si>
  <si>
    <t>LIVERPOOL V ARSENAL</t>
  </si>
  <si>
    <t># Matches</t>
  </si>
  <si>
    <t>Bank: Acc Points</t>
  </si>
  <si>
    <t>PR0-XCS - AUGUST 2025: DAILY RESULTS</t>
  </si>
  <si>
    <t>PRO-GENIE X5 - AUGUST 2025: DAILY RESULTS</t>
  </si>
  <si>
    <t>FOOTBALL TRADING ROOM - AUGUST 2025: DAILY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</si>
</sst>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3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  <font>
      <sz val="8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8">
    <xf numFmtId="0" fontId="0" fillId="0" borderId="0" xfId="0"/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2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" fontId="0" fillId="0" borderId="1" xfId="0" applyNumberFormat="1" applyFill="1" applyBorder="1"/>
    <xf numFmtId="49" fontId="3" fillId="2" borderId="1" xfId="0" applyNumberFormat="1" applyFont="1" applyFill="1" applyBorder="1" applyAlignment="1">
      <alignment horizontal="center"/>
    </xf>
    <xf numFmtId="2" fontId="0" fillId="0" borderId="1" xfId="0" applyNumberFormat="1" applyFill="1" applyBorder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7" xfId="0" applyFont="1" applyFill="1" applyBorder="1" applyAlignment="1">
      <alignment horizontal="left" indent="2"/>
    </xf>
    <xf numFmtId="0" fontId="8" fillId="0" borderId="8" xfId="0" applyFont="1" applyFill="1" applyBorder="1"/>
    <xf numFmtId="0" fontId="11" fillId="0" borderId="9" xfId="0" applyFont="1" applyFill="1" applyBorder="1" applyAlignment="1">
      <alignment horizontal="left" indent="3"/>
    </xf>
    <xf numFmtId="0" fontId="12" fillId="0" borderId="10" xfId="0" applyFont="1" applyFill="1" applyBorder="1"/>
    <xf numFmtId="0" fontId="8" fillId="0" borderId="10" xfId="0" applyFont="1" applyFill="1" applyBorder="1"/>
    <xf numFmtId="0" fontId="10" fillId="0" borderId="8" xfId="0" applyFont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10" fillId="0" borderId="15" xfId="0" applyFont="1" applyFill="1" applyBorder="1" applyAlignment="1">
      <alignment horizontal="left" indent="2"/>
    </xf>
    <xf numFmtId="0" fontId="8" fillId="0" borderId="0" xfId="0" applyFont="1" applyFill="1" applyBorder="1"/>
    <xf numFmtId="0" fontId="10" fillId="0" borderId="0" xfId="0" applyFont="1" applyBorder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0" fontId="0" fillId="0" borderId="0" xfId="0" applyFill="1"/>
    <xf numFmtId="0" fontId="0" fillId="0" borderId="0" xfId="0" applyFill="1" applyBorder="1"/>
    <xf numFmtId="166" fontId="20" fillId="0" borderId="2" xfId="0" applyNumberFormat="1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20" fillId="0" borderId="2" xfId="0" applyNumberFormat="1" applyFont="1" applyBorder="1" applyAlignment="1">
      <alignment horizontal="left" vertical="center"/>
    </xf>
    <xf numFmtId="166" fontId="20" fillId="0" borderId="11" xfId="0" applyNumberFormat="1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3" fillId="0" borderId="0" xfId="0" applyFont="1"/>
    <xf numFmtId="166" fontId="23" fillId="0" borderId="0" xfId="0" applyNumberFormat="1" applyFont="1"/>
    <xf numFmtId="0" fontId="23" fillId="0" borderId="0" xfId="0" applyFont="1" applyAlignment="1">
      <alignment wrapText="1"/>
    </xf>
    <xf numFmtId="166" fontId="20" fillId="0" borderId="0" xfId="0" applyNumberFormat="1" applyFont="1"/>
    <xf numFmtId="0" fontId="20" fillId="0" borderId="0" xfId="0" applyFont="1"/>
    <xf numFmtId="0" fontId="0" fillId="0" borderId="0" xfId="0" applyAlignment="1">
      <alignment wrapText="1"/>
    </xf>
    <xf numFmtId="0" fontId="2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24" fillId="0" borderId="0" xfId="0" applyFont="1" applyFill="1" applyBorder="1"/>
    <xf numFmtId="2" fontId="24" fillId="0" borderId="0" xfId="0" applyNumberFormat="1" applyFont="1" applyFill="1" applyBorder="1" applyAlignment="1">
      <alignment horizontal="right"/>
    </xf>
    <xf numFmtId="0" fontId="24" fillId="0" borderId="0" xfId="0" applyFont="1" applyFill="1" applyBorder="1" applyAlignment="1">
      <alignment horizontal="right" indent="1"/>
    </xf>
    <xf numFmtId="0" fontId="27" fillId="3" borderId="25" xfId="0" applyFont="1" applyFill="1" applyBorder="1" applyAlignment="1">
      <alignment horizontal="center" vertical="center" wrapText="1"/>
    </xf>
    <xf numFmtId="4" fontId="6" fillId="4" borderId="25" xfId="0" applyNumberFormat="1" applyFont="1" applyFill="1" applyBorder="1" applyAlignment="1">
      <alignment horizontal="center" vertical="center" wrapText="1"/>
    </xf>
    <xf numFmtId="2" fontId="25" fillId="3" borderId="4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 applyAlignment="1">
      <alignment horizontal="center" vertical="center" wrapText="1"/>
    </xf>
    <xf numFmtId="168" fontId="27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8" fillId="4" borderId="1" xfId="0" applyNumberFormat="1" applyFont="1" applyFill="1" applyBorder="1" applyAlignment="1">
      <alignment horizontal="center" vertical="center" wrapText="1"/>
    </xf>
    <xf numFmtId="2" fontId="25" fillId="16" borderId="18" xfId="0" applyNumberFormat="1" applyFont="1" applyFill="1" applyBorder="1" applyAlignment="1">
      <alignment horizontal="center" vertical="center" wrapText="1"/>
    </xf>
    <xf numFmtId="0" fontId="27" fillId="12" borderId="26" xfId="0" applyFont="1" applyFill="1" applyBorder="1" applyAlignment="1">
      <alignment horizontal="center" vertical="center" wrapText="1"/>
    </xf>
    <xf numFmtId="1" fontId="27" fillId="12" borderId="26" xfId="0" applyNumberFormat="1" applyFont="1" applyFill="1" applyBorder="1" applyAlignment="1">
      <alignment horizontal="center" vertical="center" wrapText="1"/>
    </xf>
    <xf numFmtId="2" fontId="6" fillId="12" borderId="26" xfId="0" applyNumberFormat="1" applyFont="1" applyFill="1" applyBorder="1" applyAlignment="1">
      <alignment horizontal="center" vertical="center" wrapText="1"/>
    </xf>
    <xf numFmtId="2" fontId="25" fillId="7" borderId="6" xfId="0" applyNumberFormat="1" applyFont="1" applyFill="1" applyBorder="1" applyAlignment="1">
      <alignment horizontal="center" vertical="center" wrapText="1"/>
    </xf>
    <xf numFmtId="4" fontId="28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4" fontId="20" fillId="0" borderId="1" xfId="0" applyNumberFormat="1" applyFont="1" applyBorder="1" applyAlignment="1">
      <alignment horizontal="center" vertical="center"/>
    </xf>
    <xf numFmtId="166" fontId="20" fillId="16" borderId="9" xfId="0" applyNumberFormat="1" applyFont="1" applyFill="1" applyBorder="1" applyAlignment="1">
      <alignment horizontal="left"/>
    </xf>
    <xf numFmtId="0" fontId="0" fillId="16" borderId="10" xfId="0" applyFill="1" applyBorder="1" applyAlignment="1">
      <alignment wrapText="1"/>
    </xf>
    <xf numFmtId="0" fontId="19" fillId="3" borderId="36" xfId="0" applyFont="1" applyFill="1" applyBorder="1" applyAlignment="1">
      <alignment horizontal="center"/>
    </xf>
    <xf numFmtId="2" fontId="19" fillId="3" borderId="36" xfId="0" applyNumberFormat="1" applyFont="1" applyFill="1" applyBorder="1" applyAlignment="1">
      <alignment horizontal="center"/>
    </xf>
    <xf numFmtId="2" fontId="19" fillId="7" borderId="37" xfId="0" applyNumberFormat="1" applyFont="1" applyFill="1" applyBorder="1" applyAlignment="1">
      <alignment horizontal="center"/>
    </xf>
    <xf numFmtId="0" fontId="19" fillId="7" borderId="22" xfId="0" applyFont="1" applyFill="1" applyBorder="1" applyAlignment="1">
      <alignment horizontal="center"/>
    </xf>
    <xf numFmtId="0" fontId="19" fillId="16" borderId="22" xfId="0" applyFont="1" applyFill="1" applyBorder="1" applyAlignment="1">
      <alignment horizontal="center"/>
    </xf>
    <xf numFmtId="2" fontId="19" fillId="16" borderId="36" xfId="0" applyNumberFormat="1" applyFont="1" applyFill="1" applyBorder="1" applyAlignment="1">
      <alignment horizontal="center"/>
    </xf>
    <xf numFmtId="2" fontId="19" fillId="16" borderId="23" xfId="0" applyNumberFormat="1" applyFont="1" applyFill="1" applyBorder="1" applyAlignment="1">
      <alignment horizontal="right" wrapText="1"/>
    </xf>
    <xf numFmtId="166" fontId="3" fillId="2" borderId="3" xfId="0" applyNumberFormat="1" applyFont="1" applyFill="1" applyBorder="1"/>
    <xf numFmtId="0" fontId="3" fillId="2" borderId="25" xfId="0" applyFont="1" applyFill="1" applyBorder="1" applyAlignment="1">
      <alignment horizontal="center"/>
    </xf>
    <xf numFmtId="0" fontId="3" fillId="2" borderId="25" xfId="0" applyFont="1" applyFill="1" applyBorder="1" applyAlignment="1">
      <alignment wrapText="1"/>
    </xf>
    <xf numFmtId="2" fontId="3" fillId="2" borderId="25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4" fontId="20" fillId="0" borderId="18" xfId="0" applyNumberFormat="1" applyFont="1" applyBorder="1" applyAlignment="1">
      <alignment horizontal="right"/>
    </xf>
    <xf numFmtId="2" fontId="20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2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right"/>
    </xf>
    <xf numFmtId="0" fontId="0" fillId="0" borderId="0" xfId="0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 wrapText="1"/>
    </xf>
    <xf numFmtId="14" fontId="2" fillId="18" borderId="1" xfId="0" applyNumberFormat="1" applyFont="1" applyFill="1" applyBorder="1" applyAlignment="1">
      <alignment horizontal="left" vertical="center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horizontal="center"/>
    </xf>
    <xf numFmtId="166" fontId="20" fillId="16" borderId="11" xfId="0" applyNumberFormat="1" applyFont="1" applyFill="1" applyBorder="1" applyAlignment="1">
      <alignment horizontal="left"/>
    </xf>
    <xf numFmtId="14" fontId="0" fillId="16" borderId="40" xfId="0" applyNumberFormat="1" applyFont="1" applyFill="1" applyBorder="1" applyAlignment="1">
      <alignment horizontal="left"/>
    </xf>
    <xf numFmtId="0" fontId="0" fillId="16" borderId="40" xfId="0" applyFill="1" applyBorder="1" applyAlignment="1">
      <alignment wrapText="1"/>
    </xf>
    <xf numFmtId="0" fontId="0" fillId="16" borderId="40" xfId="0" applyFill="1" applyBorder="1"/>
    <xf numFmtId="0" fontId="9" fillId="7" borderId="11" xfId="0" applyFont="1" applyFill="1" applyBorder="1" applyAlignment="1">
      <alignment horizontal="center"/>
    </xf>
    <xf numFmtId="0" fontId="9" fillId="7" borderId="41" xfId="0" applyFont="1" applyFill="1" applyBorder="1" applyAlignment="1">
      <alignment horizontal="center"/>
    </xf>
    <xf numFmtId="0" fontId="9" fillId="16" borderId="41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20" fillId="0" borderId="40" xfId="0" applyNumberFormat="1" applyFont="1" applyFill="1" applyBorder="1" applyAlignment="1">
      <alignment horizontal="left"/>
    </xf>
    <xf numFmtId="14" fontId="0" fillId="0" borderId="40" xfId="0" applyNumberFormat="1" applyFont="1" applyFill="1" applyBorder="1" applyAlignment="1">
      <alignment horizontal="left"/>
    </xf>
    <xf numFmtId="0" fontId="0" fillId="0" borderId="40" xfId="0" applyFill="1" applyBorder="1" applyAlignment="1">
      <alignment wrapText="1"/>
    </xf>
    <xf numFmtId="0" fontId="0" fillId="0" borderId="40" xfId="0" applyFill="1" applyBorder="1"/>
    <xf numFmtId="0" fontId="9" fillId="0" borderId="40" xfId="0" applyFont="1" applyFill="1" applyBorder="1" applyAlignment="1">
      <alignment horizontal="center"/>
    </xf>
    <xf numFmtId="2" fontId="9" fillId="0" borderId="40" xfId="0" applyNumberFormat="1" applyFont="1" applyFill="1" applyBorder="1" applyAlignment="1">
      <alignment horizontal="center"/>
    </xf>
    <xf numFmtId="167" fontId="9" fillId="0" borderId="40" xfId="0" applyNumberFormat="1" applyFont="1" applyFill="1" applyBorder="1" applyAlignment="1">
      <alignment horizontal="center"/>
    </xf>
    <xf numFmtId="167" fontId="9" fillId="0" borderId="40" xfId="0" applyNumberFormat="1" applyFont="1" applyFill="1" applyBorder="1" applyAlignment="1">
      <alignment horizontal="right" wrapText="1"/>
    </xf>
    <xf numFmtId="164" fontId="1" fillId="0" borderId="1" xfId="0" applyNumberFormat="1" applyFont="1" applyFill="1" applyBorder="1" applyAlignment="1">
      <alignment horizontal="left" vertical="top"/>
    </xf>
    <xf numFmtId="166" fontId="20" fillId="19" borderId="11" xfId="0" applyNumberFormat="1" applyFont="1" applyFill="1" applyBorder="1" applyAlignment="1">
      <alignment horizontal="left" vertical="center"/>
    </xf>
    <xf numFmtId="14" fontId="2" fillId="19" borderId="1" xfId="0" applyNumberFormat="1" applyFont="1" applyFill="1" applyBorder="1" applyAlignment="1">
      <alignment horizontal="left" vertical="center"/>
    </xf>
    <xf numFmtId="0" fontId="1" fillId="19" borderId="1" xfId="0" applyFont="1" applyFill="1" applyBorder="1" applyAlignment="1">
      <alignment vertical="center"/>
    </xf>
    <xf numFmtId="14" fontId="1" fillId="19" borderId="1" xfId="0" applyNumberFormat="1" applyFont="1" applyFill="1" applyBorder="1" applyAlignment="1">
      <alignment horizontal="left" vertical="center"/>
    </xf>
    <xf numFmtId="2" fontId="1" fillId="19" borderId="1" xfId="0" applyNumberFormat="1" applyFont="1" applyFill="1" applyBorder="1" applyAlignment="1">
      <alignment horizontal="center" vertical="center"/>
    </xf>
    <xf numFmtId="0" fontId="21" fillId="19" borderId="2" xfId="0" applyFont="1" applyFill="1" applyBorder="1" applyAlignment="1">
      <alignment horizontal="center" vertical="center"/>
    </xf>
    <xf numFmtId="49" fontId="1" fillId="19" borderId="2" xfId="0" applyNumberFormat="1" applyFont="1" applyFill="1" applyBorder="1" applyAlignment="1">
      <alignment horizontal="center" vertical="center"/>
    </xf>
    <xf numFmtId="0" fontId="22" fillId="19" borderId="2" xfId="0" applyFont="1" applyFill="1" applyBorder="1" applyAlignment="1">
      <alignment horizontal="center" vertical="center"/>
    </xf>
    <xf numFmtId="4" fontId="0" fillId="19" borderId="2" xfId="0" applyNumberFormat="1" applyFill="1" applyBorder="1" applyAlignment="1">
      <alignment horizontal="center" vertical="center"/>
    </xf>
    <xf numFmtId="2" fontId="0" fillId="19" borderId="2" xfId="0" applyNumberFormat="1" applyFill="1" applyBorder="1" applyAlignment="1">
      <alignment horizontal="center" vertical="center"/>
    </xf>
    <xf numFmtId="2" fontId="0" fillId="19" borderId="2" xfId="0" applyNumberFormat="1" applyFill="1" applyBorder="1" applyAlignment="1">
      <alignment horizontal="right"/>
    </xf>
    <xf numFmtId="166" fontId="3" fillId="2" borderId="31" xfId="0" applyNumberFormat="1" applyFont="1" applyFill="1" applyBorder="1"/>
    <xf numFmtId="49" fontId="21" fillId="0" borderId="1" xfId="0" applyNumberFormat="1" applyFont="1" applyBorder="1" applyAlignment="1">
      <alignment horizontal="center" vertical="center"/>
    </xf>
    <xf numFmtId="2" fontId="21" fillId="0" borderId="1" xfId="0" applyNumberFormat="1" applyFont="1" applyBorder="1" applyAlignment="1">
      <alignment horizontal="center" vertical="center"/>
    </xf>
    <xf numFmtId="49" fontId="21" fillId="0" borderId="26" xfId="0" applyNumberFormat="1" applyFont="1" applyBorder="1" applyAlignment="1">
      <alignment horizontal="center" vertical="center"/>
    </xf>
    <xf numFmtId="2" fontId="21" fillId="0" borderId="26" xfId="0" applyNumberFormat="1" applyFont="1" applyBorder="1" applyAlignment="1">
      <alignment horizontal="center" vertical="center"/>
    </xf>
    <xf numFmtId="4" fontId="20" fillId="0" borderId="26" xfId="0" applyNumberFormat="1" applyFont="1" applyBorder="1" applyAlignment="1">
      <alignment horizontal="center" vertical="center"/>
    </xf>
    <xf numFmtId="4" fontId="20" fillId="0" borderId="6" xfId="0" applyNumberFormat="1" applyFont="1" applyBorder="1" applyAlignment="1">
      <alignment horizontal="right"/>
    </xf>
    <xf numFmtId="14" fontId="0" fillId="16" borderId="10" xfId="0" applyNumberFormat="1" applyFill="1" applyBorder="1" applyAlignment="1">
      <alignment horizontal="center"/>
    </xf>
    <xf numFmtId="166" fontId="20" fillId="0" borderId="0" xfId="0" applyNumberFormat="1" applyFont="1" applyAlignment="1">
      <alignment horizontal="left"/>
    </xf>
    <xf numFmtId="14" fontId="0" fillId="0" borderId="0" xfId="0" applyNumberFormat="1" applyAlignment="1">
      <alignment horizontal="center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 wrapText="1"/>
    </xf>
    <xf numFmtId="164" fontId="1" fillId="18" borderId="1" xfId="0" applyNumberFormat="1" applyFont="1" applyFill="1" applyBorder="1" applyAlignment="1">
      <alignment horizontal="left" vertical="top"/>
    </xf>
    <xf numFmtId="0" fontId="2" fillId="18" borderId="1" xfId="0" applyFont="1" applyFill="1" applyBorder="1" applyAlignment="1">
      <alignment vertical="center" wrapText="1"/>
    </xf>
    <xf numFmtId="0" fontId="1" fillId="18" borderId="1" xfId="0" applyFont="1" applyFill="1" applyBorder="1" applyAlignment="1">
      <alignment vertical="center"/>
    </xf>
    <xf numFmtId="0" fontId="1" fillId="18" borderId="1" xfId="0" applyFont="1" applyFill="1" applyBorder="1" applyAlignment="1">
      <alignment horizontal="center" vertical="center"/>
    </xf>
    <xf numFmtId="2" fontId="0" fillId="18" borderId="1" xfId="0" applyNumberFormat="1" applyFill="1" applyBorder="1"/>
    <xf numFmtId="49" fontId="1" fillId="18" borderId="1" xfId="0" applyNumberFormat="1" applyFont="1" applyFill="1" applyBorder="1" applyAlignment="1">
      <alignment horizontal="center"/>
    </xf>
    <xf numFmtId="0" fontId="9" fillId="18" borderId="1" xfId="0" applyFont="1" applyFill="1" applyBorder="1" applyAlignment="1">
      <alignment horizontal="center"/>
    </xf>
    <xf numFmtId="4" fontId="0" fillId="18" borderId="1" xfId="0" applyNumberFormat="1" applyFill="1" applyBorder="1"/>
    <xf numFmtId="4" fontId="0" fillId="18" borderId="1" xfId="0" applyNumberFormat="1" applyFill="1" applyBorder="1" applyAlignment="1">
      <alignment horizontal="center" vertical="center"/>
    </xf>
    <xf numFmtId="14" fontId="22" fillId="18" borderId="1" xfId="0" applyNumberFormat="1" applyFont="1" applyFill="1" applyBorder="1" applyAlignment="1">
      <alignment horizontal="center" vertical="center"/>
    </xf>
    <xf numFmtId="14" fontId="21" fillId="18" borderId="1" xfId="0" applyNumberFormat="1" applyFont="1" applyFill="1" applyBorder="1" applyAlignment="1">
      <alignment horizontal="left" vertical="center"/>
    </xf>
    <xf numFmtId="49" fontId="21" fillId="18" borderId="1" xfId="0" applyNumberFormat="1" applyFont="1" applyFill="1" applyBorder="1" applyAlignment="1">
      <alignment horizontal="center" vertical="center"/>
    </xf>
    <xf numFmtId="2" fontId="21" fillId="18" borderId="1" xfId="0" applyNumberFormat="1" applyFont="1" applyFill="1" applyBorder="1" applyAlignment="1">
      <alignment horizontal="center" vertical="center"/>
    </xf>
    <xf numFmtId="4" fontId="20" fillId="18" borderId="1" xfId="0" applyNumberFormat="1" applyFont="1" applyFill="1" applyBorder="1" applyAlignment="1">
      <alignment horizontal="center" vertical="center"/>
    </xf>
    <xf numFmtId="4" fontId="20" fillId="18" borderId="18" xfId="0" applyNumberFormat="1" applyFont="1" applyFill="1" applyBorder="1" applyAlignment="1">
      <alignment horizontal="right"/>
    </xf>
    <xf numFmtId="0" fontId="9" fillId="18" borderId="39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 vertical="center"/>
    </xf>
    <xf numFmtId="166" fontId="25" fillId="18" borderId="1" xfId="0" applyNumberFormat="1" applyFont="1" applyFill="1" applyBorder="1" applyAlignment="1">
      <alignment horizontal="left" vertical="center"/>
    </xf>
    <xf numFmtId="0" fontId="20" fillId="18" borderId="1" xfId="0" applyFont="1" applyFill="1" applyBorder="1" applyAlignment="1">
      <alignment horizontal="center"/>
    </xf>
    <xf numFmtId="0" fontId="22" fillId="18" borderId="1" xfId="0" applyFont="1" applyFill="1" applyBorder="1" applyAlignment="1">
      <alignment horizontal="center" vertical="center"/>
    </xf>
    <xf numFmtId="0" fontId="20" fillId="0" borderId="26" xfId="0" applyFont="1" applyBorder="1" applyAlignment="1">
      <alignment horizontal="center"/>
    </xf>
    <xf numFmtId="0" fontId="22" fillId="0" borderId="26" xfId="0" applyFont="1" applyBorder="1" applyAlignment="1">
      <alignment horizontal="center" vertical="center"/>
    </xf>
    <xf numFmtId="0" fontId="26" fillId="8" borderId="27" xfId="0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5" fillId="3" borderId="30" xfId="0" applyFont="1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25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5" fillId="7" borderId="32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0" fillId="0" borderId="27" xfId="0" applyBorder="1" applyAlignment="1"/>
    <xf numFmtId="0" fontId="0" fillId="0" borderId="15" xfId="0" applyBorder="1" applyAlignment="1"/>
    <xf numFmtId="0" fontId="0" fillId="0" borderId="0" xfId="0" applyBorder="1" applyAlignment="1"/>
    <xf numFmtId="0" fontId="0" fillId="0" borderId="28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29" xfId="0" applyBorder="1" applyAlignment="1"/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166" fontId="25" fillId="0" borderId="1" xfId="0" applyNumberFormat="1" applyFont="1" applyBorder="1" applyAlignment="1">
      <alignment horizontal="left" vertical="center"/>
    </xf>
    <xf numFmtId="0" fontId="25" fillId="0" borderId="1" xfId="0" applyFont="1" applyBorder="1" applyAlignment="1">
      <alignment vertical="center"/>
    </xf>
    <xf numFmtId="14" fontId="22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4" fontId="21" fillId="0" borderId="1" xfId="0" applyNumberFormat="1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9" fontId="21" fillId="0" borderId="1" xfId="0" applyNumberFormat="1" applyFont="1" applyBorder="1" applyAlignment="1">
      <alignment horizontal="center" vertical="center"/>
    </xf>
    <xf numFmtId="0" fontId="25" fillId="0" borderId="26" xfId="0" applyFont="1" applyBorder="1" applyAlignment="1">
      <alignment vertical="center"/>
    </xf>
    <xf numFmtId="0" fontId="25" fillId="0" borderId="26" xfId="0" applyFont="1" applyBorder="1" applyAlignment="1">
      <alignment horizontal="center" vertical="center"/>
    </xf>
    <xf numFmtId="0" fontId="20" fillId="0" borderId="26" xfId="0" applyFont="1" applyBorder="1" applyAlignment="1">
      <alignment vertical="center"/>
    </xf>
    <xf numFmtId="0" fontId="9" fillId="0" borderId="39" xfId="0" applyFont="1" applyBorder="1" applyAlignment="1">
      <alignment horizontal="center" vertical="center"/>
    </xf>
    <xf numFmtId="0" fontId="0" fillId="0" borderId="39" xfId="0" applyBorder="1" applyAlignment="1"/>
    <xf numFmtId="0" fontId="9" fillId="0" borderId="5" xfId="0" applyFont="1" applyBorder="1" applyAlignment="1">
      <alignment horizontal="center" vertical="center"/>
    </xf>
    <xf numFmtId="0" fontId="26" fillId="8" borderId="34" xfId="0" applyFont="1" applyFill="1" applyBorder="1" applyAlignment="1">
      <alignment horizontal="center" vertical="center" wrapText="1"/>
    </xf>
    <xf numFmtId="0" fontId="26" fillId="8" borderId="28" xfId="0" applyFont="1" applyFill="1" applyBorder="1" applyAlignment="1">
      <alignment horizontal="center" vertical="center" wrapText="1"/>
    </xf>
    <xf numFmtId="0" fontId="26" fillId="8" borderId="35" xfId="0" applyFont="1" applyFill="1" applyBorder="1" applyAlignment="1">
      <alignment horizontal="center" vertical="center" wrapText="1"/>
    </xf>
    <xf numFmtId="0" fontId="25" fillId="3" borderId="25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5" fillId="7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0" fillId="0" borderId="27" xfId="0" applyBorder="1"/>
    <xf numFmtId="0" fontId="0" fillId="0" borderId="15" xfId="0" applyBorder="1"/>
    <xf numFmtId="0" fontId="0" fillId="0" borderId="0" xfId="0"/>
    <xf numFmtId="0" fontId="0" fillId="0" borderId="28" xfId="0" applyBorder="1"/>
    <xf numFmtId="0" fontId="0" fillId="0" borderId="9" xfId="0" applyBorder="1"/>
    <xf numFmtId="0" fontId="0" fillId="0" borderId="10" xfId="0" applyBorder="1"/>
    <xf numFmtId="0" fontId="0" fillId="0" borderId="29" xfId="0" applyBorder="1"/>
    <xf numFmtId="0" fontId="0" fillId="0" borderId="39" xfId="0" applyBorder="1" applyAlignment="1">
      <alignment horizontal="center" vertical="center"/>
    </xf>
  </cellXfs>
  <cellStyles count="1">
    <cellStyle name="Normal" xfId="0" builtinId="0"/>
  </cellStyles>
  <dxfs count="16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CC00"/>
      <color rgb="FFFFFF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 AUGUST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4362006011078272E-2"/>
          <c:y val="0.16578697915433796"/>
          <c:w val="0.90250445035064619"/>
          <c:h val="0.67681826593874328"/>
        </c:manualLayout>
      </c:layout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val>
            <c:numRef>
              <c:f>'FTR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6.4288000000000007</c:v>
                </c:pt>
                <c:pt idx="2">
                  <c:v>3.2144000000000004</c:v>
                </c:pt>
                <c:pt idx="3">
                  <c:v>3.4495999999999998</c:v>
                </c:pt>
                <c:pt idx="4">
                  <c:v>-4</c:v>
                </c:pt>
                <c:pt idx="5">
                  <c:v>-4</c:v>
                </c:pt>
                <c:pt idx="6">
                  <c:v>3.3712000000000004</c:v>
                </c:pt>
                <c:pt idx="7">
                  <c:v>4.6256000000000004</c:v>
                </c:pt>
                <c:pt idx="8">
                  <c:v>-4</c:v>
                </c:pt>
                <c:pt idx="9">
                  <c:v>-4</c:v>
                </c:pt>
                <c:pt idx="10">
                  <c:v>0</c:v>
                </c:pt>
                <c:pt idx="11">
                  <c:v>-4</c:v>
                </c:pt>
                <c:pt idx="12">
                  <c:v>3.1360000000000001</c:v>
                </c:pt>
                <c:pt idx="13">
                  <c:v>-4</c:v>
                </c:pt>
                <c:pt idx="14">
                  <c:v>0</c:v>
                </c:pt>
                <c:pt idx="15">
                  <c:v>3.7239999999999998</c:v>
                </c:pt>
                <c:pt idx="16">
                  <c:v>6.2720000000000002</c:v>
                </c:pt>
                <c:pt idx="17">
                  <c:v>3.8416000000000001</c:v>
                </c:pt>
                <c:pt idx="18">
                  <c:v>5.4879999999999995</c:v>
                </c:pt>
                <c:pt idx="19">
                  <c:v>-4</c:v>
                </c:pt>
                <c:pt idx="20">
                  <c:v>-4</c:v>
                </c:pt>
                <c:pt idx="21">
                  <c:v>7.1736000000000004</c:v>
                </c:pt>
                <c:pt idx="22">
                  <c:v>3.1752000000000002</c:v>
                </c:pt>
                <c:pt idx="23">
                  <c:v>3.3712000000000004</c:v>
                </c:pt>
                <c:pt idx="24">
                  <c:v>-4</c:v>
                </c:pt>
                <c:pt idx="25">
                  <c:v>11.368</c:v>
                </c:pt>
                <c:pt idx="26">
                  <c:v>-4</c:v>
                </c:pt>
                <c:pt idx="27">
                  <c:v>-4</c:v>
                </c:pt>
                <c:pt idx="28">
                  <c:v>-4</c:v>
                </c:pt>
                <c:pt idx="29">
                  <c:v>4.508</c:v>
                </c:pt>
                <c:pt idx="30">
                  <c:v>-4</c:v>
                </c:pt>
                <c:pt idx="31">
                  <c:v>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Bank: Acc Points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val>
            <c:numRef>
              <c:f>'FTR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6.4288000000000007</c:v>
                </c:pt>
                <c:pt idx="2">
                  <c:v>9.6432000000000002</c:v>
                </c:pt>
                <c:pt idx="3">
                  <c:v>13.0928</c:v>
                </c:pt>
                <c:pt idx="4">
                  <c:v>9.0928000000000004</c:v>
                </c:pt>
                <c:pt idx="5">
                  <c:v>5.0928000000000004</c:v>
                </c:pt>
                <c:pt idx="6">
                  <c:v>8.4640000000000004</c:v>
                </c:pt>
                <c:pt idx="7">
                  <c:v>13.089600000000001</c:v>
                </c:pt>
                <c:pt idx="8">
                  <c:v>9.0896000000000008</c:v>
                </c:pt>
                <c:pt idx="9">
                  <c:v>5.0896000000000008</c:v>
                </c:pt>
                <c:pt idx="10">
                  <c:v>5.0896000000000008</c:v>
                </c:pt>
                <c:pt idx="11">
                  <c:v>1.0896000000000008</c:v>
                </c:pt>
                <c:pt idx="12">
                  <c:v>4.2256000000000009</c:v>
                </c:pt>
                <c:pt idx="13">
                  <c:v>0.22560000000000091</c:v>
                </c:pt>
                <c:pt idx="14">
                  <c:v>0.22560000000000091</c:v>
                </c:pt>
                <c:pt idx="15">
                  <c:v>3.9496000000000007</c:v>
                </c:pt>
                <c:pt idx="16">
                  <c:v>10.2216</c:v>
                </c:pt>
                <c:pt idx="17">
                  <c:v>14.0632</c:v>
                </c:pt>
                <c:pt idx="18">
                  <c:v>19.551200000000001</c:v>
                </c:pt>
                <c:pt idx="19">
                  <c:v>15.551200000000001</c:v>
                </c:pt>
                <c:pt idx="20">
                  <c:v>11.551200000000001</c:v>
                </c:pt>
                <c:pt idx="21">
                  <c:v>18.724800000000002</c:v>
                </c:pt>
                <c:pt idx="22">
                  <c:v>21.900000000000002</c:v>
                </c:pt>
                <c:pt idx="23">
                  <c:v>25.271200000000004</c:v>
                </c:pt>
                <c:pt idx="24">
                  <c:v>21.271200000000004</c:v>
                </c:pt>
                <c:pt idx="25">
                  <c:v>32.639200000000002</c:v>
                </c:pt>
                <c:pt idx="26">
                  <c:v>28.639200000000002</c:v>
                </c:pt>
                <c:pt idx="27">
                  <c:v>24.639200000000002</c:v>
                </c:pt>
                <c:pt idx="28">
                  <c:v>20.639200000000002</c:v>
                </c:pt>
                <c:pt idx="29">
                  <c:v>25.147200000000002</c:v>
                </c:pt>
                <c:pt idx="30">
                  <c:v>21.147200000000002</c:v>
                </c:pt>
                <c:pt idx="31">
                  <c:v>17.147200000000002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Chart'!$E$5:$E$35</c:f>
              <c:numCache>
                <c:formatCode>General</c:formatCode>
                <c:ptCount val="3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  <c:min val="-5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358290071785191"/>
          <c:y val="8.3024802272583617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AUGUST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'PGX5 -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'PGX5 -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44.545454545454547</c:v>
                </c:pt>
                <c:pt idx="2">
                  <c:v>-63.36088154269973</c:v>
                </c:pt>
                <c:pt idx="3">
                  <c:v>-59.520828115869442</c:v>
                </c:pt>
                <c:pt idx="4">
                  <c:v>-55.913505199756138</c:v>
                </c:pt>
                <c:pt idx="5">
                  <c:v>-52.524807914922434</c:v>
                </c:pt>
                <c:pt idx="6">
                  <c:v>-49.341486223108951</c:v>
                </c:pt>
                <c:pt idx="7">
                  <c:v>33.613812729665355</c:v>
                </c:pt>
                <c:pt idx="8">
                  <c:v>45.08820842640943</c:v>
                </c:pt>
                <c:pt idx="9">
                  <c:v>-51.218255837050073</c:v>
                </c:pt>
                <c:pt idx="10">
                  <c:v>40.07906122667103</c:v>
                </c:pt>
                <c:pt idx="11">
                  <c:v>60.488662316217173</c:v>
                </c:pt>
                <c:pt idx="12">
                  <c:v>34.077984182600865</c:v>
                </c:pt>
                <c:pt idx="13">
                  <c:v>-56.441002714303004</c:v>
                </c:pt>
                <c:pt idx="14">
                  <c:v>37.930748290793439</c:v>
                </c:pt>
                <c:pt idx="15">
                  <c:v>39.06630892455518</c:v>
                </c:pt>
                <c:pt idx="16">
                  <c:v>36.807171363008926</c:v>
                </c:pt>
                <c:pt idx="17">
                  <c:v>-60.058321571343249</c:v>
                </c:pt>
                <c:pt idx="18">
                  <c:v>40.914640573020655</c:v>
                </c:pt>
                <c:pt idx="19">
                  <c:v>-58.948704096581601</c:v>
                </c:pt>
                <c:pt idx="20">
                  <c:v>0</c:v>
                </c:pt>
                <c:pt idx="21">
                  <c:v>0</c:v>
                </c:pt>
                <c:pt idx="22">
                  <c:v>43.957512747510933</c:v>
                </c:pt>
                <c:pt idx="23">
                  <c:v>-58.094516263115977</c:v>
                </c:pt>
                <c:pt idx="24">
                  <c:v>52.412520484605885</c:v>
                </c:pt>
                <c:pt idx="25">
                  <c:v>71.389936992538495</c:v>
                </c:pt>
                <c:pt idx="26">
                  <c:v>51.227688120706425</c:v>
                </c:pt>
                <c:pt idx="27">
                  <c:v>45.503936473972949</c:v>
                </c:pt>
                <c:pt idx="28">
                  <c:v>50.804377934697101</c:v>
                </c:pt>
                <c:pt idx="29">
                  <c:v>88.107917828757465</c:v>
                </c:pt>
                <c:pt idx="30">
                  <c:v>-76.802849713791588</c:v>
                </c:pt>
                <c:pt idx="31">
                  <c:v>-72.148131549319373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Bank (£)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'PGX5 -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'PGX5 -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44.545454545454547</c:v>
                </c:pt>
                <c:pt idx="2">
                  <c:v>-18.815426997245183</c:v>
                </c:pt>
                <c:pt idx="3">
                  <c:v>-78.336255113114618</c:v>
                </c:pt>
                <c:pt idx="4">
                  <c:v>-134.24976031287076</c:v>
                </c:pt>
                <c:pt idx="5">
                  <c:v>-186.7745682277932</c:v>
                </c:pt>
                <c:pt idx="6">
                  <c:v>-236.11605445090214</c:v>
                </c:pt>
                <c:pt idx="7">
                  <c:v>-202.50224172123677</c:v>
                </c:pt>
                <c:pt idx="8">
                  <c:v>-157.41403329482733</c:v>
                </c:pt>
                <c:pt idx="9">
                  <c:v>-208.6322891318774</c:v>
                </c:pt>
                <c:pt idx="10">
                  <c:v>-168.55322790520637</c:v>
                </c:pt>
                <c:pt idx="11">
                  <c:v>-108.0645655889892</c:v>
                </c:pt>
                <c:pt idx="12">
                  <c:v>-73.986581406388325</c:v>
                </c:pt>
                <c:pt idx="13">
                  <c:v>-130.42758412069134</c:v>
                </c:pt>
                <c:pt idx="14">
                  <c:v>-92.49683582989789</c:v>
                </c:pt>
                <c:pt idx="15">
                  <c:v>-53.43052690534271</c:v>
                </c:pt>
                <c:pt idx="16">
                  <c:v>-16.623355542333783</c:v>
                </c:pt>
                <c:pt idx="17">
                  <c:v>-76.68167711367704</c:v>
                </c:pt>
                <c:pt idx="18">
                  <c:v>-35.767036540656385</c:v>
                </c:pt>
                <c:pt idx="19">
                  <c:v>-94.715740637237985</c:v>
                </c:pt>
                <c:pt idx="20">
                  <c:v>-94.715740637237985</c:v>
                </c:pt>
                <c:pt idx="21">
                  <c:v>-94.715740637237985</c:v>
                </c:pt>
                <c:pt idx="22">
                  <c:v>-50.758227889727053</c:v>
                </c:pt>
                <c:pt idx="23">
                  <c:v>-108.85274415284303</c:v>
                </c:pt>
                <c:pt idx="24">
                  <c:v>-56.440223668237145</c:v>
                </c:pt>
                <c:pt idx="25">
                  <c:v>14.949713324301349</c:v>
                </c:pt>
                <c:pt idx="26">
                  <c:v>66.177401445007774</c:v>
                </c:pt>
                <c:pt idx="27">
                  <c:v>111.68133791898072</c:v>
                </c:pt>
                <c:pt idx="28">
                  <c:v>162.48571585367782</c:v>
                </c:pt>
                <c:pt idx="29">
                  <c:v>250.59363368243527</c:v>
                </c:pt>
                <c:pt idx="30">
                  <c:v>173.79078396864367</c:v>
                </c:pt>
                <c:pt idx="31">
                  <c:v>101.64265241932429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AUGUST 2025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5400" cap="rnd">
              <a:solidFill>
                <a:schemeClr val="accent1">
                  <a:alpha val="90000"/>
                </a:schemeClr>
              </a:solidFill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'PXCS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'PXCS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1.8141839999999998</c:v>
                </c:pt>
                <c:pt idx="2">
                  <c:v>1.2067920000000003</c:v>
                </c:pt>
                <c:pt idx="3">
                  <c:v>4.71861</c:v>
                </c:pt>
                <c:pt idx="4">
                  <c:v>-1.998</c:v>
                </c:pt>
                <c:pt idx="5">
                  <c:v>-1.998</c:v>
                </c:pt>
                <c:pt idx="6">
                  <c:v>1.5983999999999998</c:v>
                </c:pt>
                <c:pt idx="7">
                  <c:v>3.0669299999999993</c:v>
                </c:pt>
                <c:pt idx="8">
                  <c:v>1.2920400000000003</c:v>
                </c:pt>
                <c:pt idx="9">
                  <c:v>-0.99900000000000011</c:v>
                </c:pt>
                <c:pt idx="10">
                  <c:v>-0.99900000000000011</c:v>
                </c:pt>
                <c:pt idx="11">
                  <c:v>-0.99900000000000011</c:v>
                </c:pt>
                <c:pt idx="12">
                  <c:v>-1.998</c:v>
                </c:pt>
                <c:pt idx="13">
                  <c:v>-0.99900000000000011</c:v>
                </c:pt>
                <c:pt idx="14">
                  <c:v>2.1405239999999996</c:v>
                </c:pt>
                <c:pt idx="15">
                  <c:v>-0.99900000000000011</c:v>
                </c:pt>
                <c:pt idx="16">
                  <c:v>-0.99900000000000011</c:v>
                </c:pt>
                <c:pt idx="17">
                  <c:v>1.0109879999999998</c:v>
                </c:pt>
                <c:pt idx="18">
                  <c:v>1.7489160000000001</c:v>
                </c:pt>
                <c:pt idx="19">
                  <c:v>-0.99900000000000011</c:v>
                </c:pt>
                <c:pt idx="20">
                  <c:v>0</c:v>
                </c:pt>
                <c:pt idx="21">
                  <c:v>-0.99900000000000011</c:v>
                </c:pt>
                <c:pt idx="22">
                  <c:v>-0.99900000000000011</c:v>
                </c:pt>
                <c:pt idx="23">
                  <c:v>-0.99900000000000011</c:v>
                </c:pt>
                <c:pt idx="24">
                  <c:v>0.29304000000000036</c:v>
                </c:pt>
                <c:pt idx="25">
                  <c:v>7.1661600000000005</c:v>
                </c:pt>
                <c:pt idx="26">
                  <c:v>-0.99900000000000011</c:v>
                </c:pt>
                <c:pt idx="27">
                  <c:v>1.141524</c:v>
                </c:pt>
                <c:pt idx="28">
                  <c:v>-0.99900000000000011</c:v>
                </c:pt>
                <c:pt idx="29">
                  <c:v>4.2863760000000006</c:v>
                </c:pt>
                <c:pt idx="30">
                  <c:v>-1.998</c:v>
                </c:pt>
                <c:pt idx="31">
                  <c:v>-1.998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Bank: Acc Points</c:v>
                </c:pt>
              </c:strCache>
            </c:strRef>
          </c:tx>
          <c:spPr>
            <a:ln w="25400" cap="rnd">
              <a:solidFill>
                <a:srgbClr val="00CC00">
                  <a:alpha val="93000"/>
                </a:srgbClr>
              </a:solidFill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'PXCS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'PXCS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1.8141839999999998</c:v>
                </c:pt>
                <c:pt idx="2">
                  <c:v>3.0209760000000001</c:v>
                </c:pt>
                <c:pt idx="3">
                  <c:v>7.7395860000000001</c:v>
                </c:pt>
                <c:pt idx="4">
                  <c:v>5.7415859999999999</c:v>
                </c:pt>
                <c:pt idx="5">
                  <c:v>3.7435859999999996</c:v>
                </c:pt>
                <c:pt idx="6">
                  <c:v>5.3419859999999995</c:v>
                </c:pt>
                <c:pt idx="7">
                  <c:v>8.4089159999999978</c:v>
                </c:pt>
                <c:pt idx="8">
                  <c:v>9.7009559999999979</c:v>
                </c:pt>
                <c:pt idx="9">
                  <c:v>8.7019559999999974</c:v>
                </c:pt>
                <c:pt idx="10">
                  <c:v>7.7029559999999968</c:v>
                </c:pt>
                <c:pt idx="11">
                  <c:v>6.7039559999999963</c:v>
                </c:pt>
                <c:pt idx="12">
                  <c:v>4.705955999999996</c:v>
                </c:pt>
                <c:pt idx="13">
                  <c:v>3.7069559999999959</c:v>
                </c:pt>
                <c:pt idx="14">
                  <c:v>5.8474799999999956</c:v>
                </c:pt>
                <c:pt idx="15">
                  <c:v>4.848479999999995</c:v>
                </c:pt>
                <c:pt idx="16">
                  <c:v>3.8494799999999949</c:v>
                </c:pt>
                <c:pt idx="17">
                  <c:v>4.8604679999999947</c:v>
                </c:pt>
                <c:pt idx="18">
                  <c:v>6.609383999999995</c:v>
                </c:pt>
                <c:pt idx="19">
                  <c:v>5.6103839999999945</c:v>
                </c:pt>
                <c:pt idx="20">
                  <c:v>5.6103839999999945</c:v>
                </c:pt>
                <c:pt idx="21">
                  <c:v>4.6113839999999939</c:v>
                </c:pt>
                <c:pt idx="22">
                  <c:v>3.6123839999999938</c:v>
                </c:pt>
                <c:pt idx="23">
                  <c:v>2.6133839999999937</c:v>
                </c:pt>
                <c:pt idx="24">
                  <c:v>2.9064239999999941</c:v>
                </c:pt>
                <c:pt idx="25">
                  <c:v>10.072583999999996</c:v>
                </c:pt>
                <c:pt idx="26">
                  <c:v>9.073583999999995</c:v>
                </c:pt>
                <c:pt idx="27">
                  <c:v>10.215107999999995</c:v>
                </c:pt>
                <c:pt idx="28">
                  <c:v>9.2161079999999949</c:v>
                </c:pt>
                <c:pt idx="29">
                  <c:v>13.502483999999995</c:v>
                </c:pt>
                <c:pt idx="30">
                  <c:v>11.504483999999996</c:v>
                </c:pt>
                <c:pt idx="31">
                  <c:v>9.5064839999999968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cat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1"/>
        <c:lblAlgn val="ctr"/>
        <c:lblOffset val="100"/>
        <c:noMultiLvlLbl val="0"/>
      </c:cat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</xdr:colOff>
      <xdr:row>1</xdr:row>
      <xdr:rowOff>38100</xdr:rowOff>
    </xdr:from>
    <xdr:to>
      <xdr:col>5</xdr:col>
      <xdr:colOff>1139190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2550" y="133350"/>
          <a:ext cx="360045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19049</xdr:rowOff>
    </xdr:from>
    <xdr:to>
      <xdr:col>2</xdr:col>
      <xdr:colOff>828674</xdr:colOff>
      <xdr:row>3</xdr:row>
      <xdr:rowOff>371474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114299"/>
          <a:ext cx="1104899" cy="1114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276225</xdr:colOff>
      <xdr:row>2</xdr:row>
      <xdr:rowOff>185737</xdr:rowOff>
    </xdr:from>
    <xdr:to>
      <xdr:col>14</xdr:col>
      <xdr:colOff>219075</xdr:colOff>
      <xdr:row>22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701146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2</xdr:col>
      <xdr:colOff>800100</xdr:colOff>
      <xdr:row>1</xdr:row>
      <xdr:rowOff>19051</xdr:rowOff>
    </xdr:from>
    <xdr:to>
      <xdr:col>5</xdr:col>
      <xdr:colOff>788670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6350" y="114301"/>
          <a:ext cx="3676650" cy="10286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3</xdr:row>
      <xdr:rowOff>52386</xdr:rowOff>
    </xdr:from>
    <xdr:to>
      <xdr:col>13</xdr:col>
      <xdr:colOff>190500</xdr:colOff>
      <xdr:row>21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110490</xdr:colOff>
      <xdr:row>1</xdr:row>
      <xdr:rowOff>80011</xdr:rowOff>
    </xdr:from>
    <xdr:to>
      <xdr:col>2</xdr:col>
      <xdr:colOff>583210</xdr:colOff>
      <xdr:row>3</xdr:row>
      <xdr:rowOff>297181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" y="201931"/>
          <a:ext cx="1006120" cy="979170"/>
        </a:xfrm>
        <a:prstGeom prst="rect">
          <a:avLst/>
        </a:prstGeom>
      </xdr:spPr>
    </xdr:pic>
    <xdr:clientData/>
  </xdr:twoCellAnchor>
  <xdr:twoCellAnchor editAs="oneCell">
    <xdr:from>
      <xdr:col>2</xdr:col>
      <xdr:colOff>689610</xdr:colOff>
      <xdr:row>1</xdr:row>
      <xdr:rowOff>43815</xdr:rowOff>
    </xdr:from>
    <xdr:to>
      <xdr:col>4</xdr:col>
      <xdr:colOff>1868805</xdr:colOff>
      <xdr:row>3</xdr:row>
      <xdr:rowOff>339090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04010" y="165735"/>
          <a:ext cx="3274695" cy="10572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14</xdr:col>
      <xdr:colOff>438149</xdr:colOff>
      <xdr:row>21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4"/>
  <sheetViews>
    <sheetView showGridLines="0" tabSelected="1" workbookViewId="0">
      <pane ySplit="6" topLeftCell="A7" activePane="bottomLeft" state="frozen"/>
      <selection pane="bottomLeft" activeCell="I5" sqref="I5"/>
    </sheetView>
  </sheetViews>
  <sheetFormatPr defaultRowHeight="14.4" x14ac:dyDescent="0.3"/>
  <cols>
    <col min="1" max="1" width="2.88671875" customWidth="1"/>
    <col min="2" max="2" width="5" style="10" customWidth="1"/>
    <col min="3" max="3" width="13.88671875" customWidth="1"/>
    <col min="4" max="4" width="14.88671875" style="67" customWidth="1"/>
    <col min="5" max="5" width="23.109375" style="68" bestFit="1" customWidth="1"/>
    <col min="6" max="6" width="22" style="69" customWidth="1"/>
    <col min="7" max="7" width="20.109375" customWidth="1"/>
    <col min="8" max="8" width="16.44140625" bestFit="1" customWidth="1"/>
    <col min="9" max="9" width="11.109375" style="70" customWidth="1"/>
    <col min="10" max="10" width="13.109375" style="70" bestFit="1" customWidth="1"/>
    <col min="11" max="11" width="11.5546875" customWidth="1"/>
    <col min="12" max="12" width="11.44140625" style="71" customWidth="1"/>
    <col min="13" max="13" width="11.44140625" style="70" bestFit="1" customWidth="1"/>
    <col min="14" max="14" width="12.44140625" style="70" customWidth="1"/>
    <col min="15" max="15" width="12" style="72" customWidth="1"/>
  </cols>
  <sheetData>
    <row r="1" spans="2:15" ht="11.25" customHeight="1" thickBot="1" x14ac:dyDescent="0.35"/>
    <row r="2" spans="2:15" ht="30" customHeight="1" x14ac:dyDescent="0.3">
      <c r="B2" s="201"/>
      <c r="C2" s="202"/>
      <c r="D2" s="202"/>
      <c r="E2" s="202"/>
      <c r="F2" s="203"/>
      <c r="G2" s="192" t="s">
        <v>29</v>
      </c>
      <c r="H2" s="77" t="s">
        <v>30</v>
      </c>
      <c r="I2" s="78">
        <v>100</v>
      </c>
      <c r="J2" s="77" t="s">
        <v>38</v>
      </c>
      <c r="K2" s="78">
        <f>N38+I2</f>
        <v>121.1472</v>
      </c>
      <c r="L2" s="195" t="s">
        <v>32</v>
      </c>
      <c r="M2" s="196"/>
      <c r="N2" s="79">
        <f>I38</f>
        <v>120</v>
      </c>
    </row>
    <row r="3" spans="2:15" ht="30" customHeight="1" x14ac:dyDescent="0.3">
      <c r="B3" s="204"/>
      <c r="C3" s="205"/>
      <c r="D3" s="205"/>
      <c r="E3" s="205"/>
      <c r="F3" s="206"/>
      <c r="G3" s="193"/>
      <c r="H3" s="80" t="s">
        <v>16</v>
      </c>
      <c r="I3" s="81">
        <v>45870</v>
      </c>
      <c r="J3" s="82" t="s">
        <v>33</v>
      </c>
      <c r="K3" s="89">
        <f>K2-I2</f>
        <v>21.147199999999998</v>
      </c>
      <c r="L3" s="197" t="s">
        <v>27</v>
      </c>
      <c r="M3" s="198"/>
      <c r="N3" s="84">
        <f>K3/N2*100</f>
        <v>17.622666666666664</v>
      </c>
    </row>
    <row r="4" spans="2:15" ht="30" customHeight="1" thickBot="1" x14ac:dyDescent="0.35">
      <c r="B4" s="207"/>
      <c r="C4" s="208"/>
      <c r="D4" s="208"/>
      <c r="E4" s="208"/>
      <c r="F4" s="209"/>
      <c r="G4" s="194"/>
      <c r="H4" s="85" t="s">
        <v>34</v>
      </c>
      <c r="I4" s="86">
        <v>30</v>
      </c>
      <c r="J4" s="85" t="s">
        <v>35</v>
      </c>
      <c r="K4" s="87">
        <f>K3/I2*100</f>
        <v>21.147199999999998</v>
      </c>
      <c r="L4" s="199" t="s">
        <v>28</v>
      </c>
      <c r="M4" s="200"/>
      <c r="N4" s="88">
        <f>K3/I2*100</f>
        <v>21.147199999999998</v>
      </c>
    </row>
    <row r="5" spans="2:15" ht="7.5" customHeight="1" x14ac:dyDescent="0.3">
      <c r="K5" s="74"/>
      <c r="L5" s="73"/>
      <c r="M5" s="75"/>
      <c r="N5" s="76"/>
      <c r="O5" s="76"/>
    </row>
    <row r="6" spans="2:15" ht="15.6" x14ac:dyDescent="0.3">
      <c r="B6" s="125" t="s">
        <v>0</v>
      </c>
      <c r="C6" s="90" t="s">
        <v>1</v>
      </c>
      <c r="D6" s="7" t="s">
        <v>42</v>
      </c>
      <c r="E6" s="91" t="s">
        <v>2</v>
      </c>
      <c r="F6" s="7" t="s">
        <v>3</v>
      </c>
      <c r="G6" s="7" t="s">
        <v>4</v>
      </c>
      <c r="H6" s="12" t="s">
        <v>5</v>
      </c>
      <c r="I6" s="12" t="s">
        <v>19</v>
      </c>
      <c r="J6" s="12" t="s">
        <v>21</v>
      </c>
      <c r="K6" s="12" t="s">
        <v>22</v>
      </c>
      <c r="L6" s="12" t="s">
        <v>23</v>
      </c>
      <c r="M6" s="12" t="s">
        <v>24</v>
      </c>
      <c r="N6" s="92" t="s">
        <v>20</v>
      </c>
      <c r="O6"/>
    </row>
    <row r="7" spans="2:15" s="50" customFormat="1" x14ac:dyDescent="0.3">
      <c r="B7" s="126">
        <v>1</v>
      </c>
      <c r="C7" s="52">
        <f>I3</f>
        <v>45870</v>
      </c>
      <c r="D7" s="13" t="s">
        <v>43</v>
      </c>
      <c r="E7" s="13" t="s">
        <v>44</v>
      </c>
      <c r="F7" s="1" t="s">
        <v>45</v>
      </c>
      <c r="G7" s="53" t="s">
        <v>46</v>
      </c>
      <c r="H7" s="113">
        <v>2.64</v>
      </c>
      <c r="I7" s="54">
        <v>4</v>
      </c>
      <c r="J7" s="6" t="s">
        <v>47</v>
      </c>
      <c r="K7" s="55" t="s">
        <v>49</v>
      </c>
      <c r="L7" s="3">
        <f t="shared" ref="L7:L19" si="0">IF(K7="w",(H7-1)*I7,-I7)</f>
        <v>6.5600000000000005</v>
      </c>
      <c r="M7" s="115">
        <f t="shared" ref="M7:M19" si="1">IF(K7="w",(L7/100*2),0)</f>
        <v>0.13120000000000001</v>
      </c>
      <c r="N7" s="116">
        <f t="shared" ref="N7:N19" si="2">L7-M7</f>
        <v>6.4288000000000007</v>
      </c>
      <c r="O7" s="51"/>
    </row>
    <row r="8" spans="2:15" s="50" customFormat="1" x14ac:dyDescent="0.3">
      <c r="B8" s="126">
        <v>2</v>
      </c>
      <c r="C8" s="62">
        <f t="shared" ref="C8" si="3">C7+1</f>
        <v>45871</v>
      </c>
      <c r="D8" s="13" t="s">
        <v>50</v>
      </c>
      <c r="E8" s="13" t="s">
        <v>51</v>
      </c>
      <c r="F8" s="1" t="s">
        <v>52</v>
      </c>
      <c r="G8" s="57" t="s">
        <v>53</v>
      </c>
      <c r="H8" s="114">
        <v>1.82</v>
      </c>
      <c r="I8" s="58">
        <v>4</v>
      </c>
      <c r="J8" s="63" t="s">
        <v>54</v>
      </c>
      <c r="K8" s="59" t="s">
        <v>49</v>
      </c>
      <c r="L8" s="3">
        <f t="shared" ref="L8:L9" si="4">IF(K8="w",(H8-1)*I8,-I8)</f>
        <v>3.2800000000000002</v>
      </c>
      <c r="M8" s="115">
        <f t="shared" ref="M8:M9" si="5">IF(K8="w",(L8/100*2),0)</f>
        <v>6.5600000000000006E-2</v>
      </c>
      <c r="N8" s="116">
        <f t="shared" ref="N8:N9" si="6">L8-M8</f>
        <v>3.2144000000000004</v>
      </c>
      <c r="O8" s="51"/>
    </row>
    <row r="9" spans="2:15" s="50" customFormat="1" x14ac:dyDescent="0.3">
      <c r="B9" s="126">
        <v>3</v>
      </c>
      <c r="C9" s="52">
        <f>C8+1</f>
        <v>45872</v>
      </c>
      <c r="D9" s="13" t="s">
        <v>50</v>
      </c>
      <c r="E9" s="13" t="s">
        <v>55</v>
      </c>
      <c r="F9" s="1" t="s">
        <v>52</v>
      </c>
      <c r="G9" s="57" t="s">
        <v>53</v>
      </c>
      <c r="H9" s="114">
        <v>1.88</v>
      </c>
      <c r="I9" s="54">
        <v>4</v>
      </c>
      <c r="J9" s="6" t="s">
        <v>48</v>
      </c>
      <c r="K9" s="122" t="s">
        <v>49</v>
      </c>
      <c r="L9" s="3">
        <f t="shared" si="4"/>
        <v>3.5199999999999996</v>
      </c>
      <c r="M9" s="115">
        <f t="shared" si="5"/>
        <v>7.039999999999999E-2</v>
      </c>
      <c r="N9" s="116">
        <f t="shared" si="6"/>
        <v>3.4495999999999998</v>
      </c>
      <c r="O9" s="51"/>
    </row>
    <row r="10" spans="2:15" s="50" customFormat="1" x14ac:dyDescent="0.3">
      <c r="B10" s="126">
        <v>4</v>
      </c>
      <c r="C10" s="52">
        <f>C9+1</f>
        <v>45873</v>
      </c>
      <c r="D10" s="13" t="s">
        <v>50</v>
      </c>
      <c r="E10" s="13" t="s">
        <v>56</v>
      </c>
      <c r="F10" s="1" t="s">
        <v>57</v>
      </c>
      <c r="G10" s="53" t="s">
        <v>58</v>
      </c>
      <c r="H10" s="114">
        <v>1.9</v>
      </c>
      <c r="I10" s="54">
        <v>4</v>
      </c>
      <c r="J10" s="6" t="s">
        <v>59</v>
      </c>
      <c r="K10" s="55" t="s">
        <v>61</v>
      </c>
      <c r="L10" s="3">
        <f t="shared" si="0"/>
        <v>-4</v>
      </c>
      <c r="M10" s="115">
        <f t="shared" si="1"/>
        <v>0</v>
      </c>
      <c r="N10" s="116">
        <f t="shared" si="2"/>
        <v>-4</v>
      </c>
      <c r="O10" s="51"/>
    </row>
    <row r="11" spans="2:15" s="50" customFormat="1" x14ac:dyDescent="0.3">
      <c r="B11" s="126">
        <v>5</v>
      </c>
      <c r="C11" s="61">
        <f t="shared" ref="C11:C37" si="7">C10+1</f>
        <v>45874</v>
      </c>
      <c r="D11" s="13" t="s">
        <v>62</v>
      </c>
      <c r="E11" s="13" t="s">
        <v>63</v>
      </c>
      <c r="F11" s="1" t="s">
        <v>52</v>
      </c>
      <c r="G11" s="57" t="s">
        <v>53</v>
      </c>
      <c r="H11" s="114">
        <v>1.86</v>
      </c>
      <c r="I11" s="54">
        <v>4</v>
      </c>
      <c r="J11" s="6" t="s">
        <v>64</v>
      </c>
      <c r="K11" s="55" t="s">
        <v>61</v>
      </c>
      <c r="L11" s="3">
        <f t="shared" si="0"/>
        <v>-4</v>
      </c>
      <c r="M11" s="115">
        <f t="shared" si="1"/>
        <v>0</v>
      </c>
      <c r="N11" s="116">
        <f t="shared" si="2"/>
        <v>-4</v>
      </c>
      <c r="O11" s="51"/>
    </row>
    <row r="12" spans="2:15" s="50" customFormat="1" x14ac:dyDescent="0.3">
      <c r="B12" s="126">
        <v>6</v>
      </c>
      <c r="C12" s="52">
        <f t="shared" si="7"/>
        <v>45875</v>
      </c>
      <c r="D12" s="13" t="s">
        <v>62</v>
      </c>
      <c r="E12" s="13" t="s">
        <v>67</v>
      </c>
      <c r="F12" s="1" t="s">
        <v>57</v>
      </c>
      <c r="G12" s="57" t="s">
        <v>58</v>
      </c>
      <c r="H12" s="114">
        <v>1.86</v>
      </c>
      <c r="I12" s="54">
        <v>4</v>
      </c>
      <c r="J12" s="6" t="s">
        <v>60</v>
      </c>
      <c r="K12" s="55" t="s">
        <v>49</v>
      </c>
      <c r="L12" s="3">
        <f t="shared" si="0"/>
        <v>3.4400000000000004</v>
      </c>
      <c r="M12" s="115">
        <f t="shared" si="1"/>
        <v>6.8800000000000014E-2</v>
      </c>
      <c r="N12" s="116">
        <f t="shared" si="2"/>
        <v>3.3712000000000004</v>
      </c>
      <c r="O12" s="51"/>
    </row>
    <row r="13" spans="2:15" s="50" customFormat="1" x14ac:dyDescent="0.3">
      <c r="B13" s="126">
        <v>7</v>
      </c>
      <c r="C13" s="52">
        <f t="shared" si="7"/>
        <v>45876</v>
      </c>
      <c r="D13" s="13" t="s">
        <v>68</v>
      </c>
      <c r="E13" s="13" t="s">
        <v>69</v>
      </c>
      <c r="F13" s="1" t="s">
        <v>57</v>
      </c>
      <c r="G13" s="53" t="s">
        <v>58</v>
      </c>
      <c r="H13" s="113">
        <v>2.1800000000000002</v>
      </c>
      <c r="I13" s="54">
        <v>4</v>
      </c>
      <c r="J13" s="6" t="s">
        <v>70</v>
      </c>
      <c r="K13" s="55" t="s">
        <v>49</v>
      </c>
      <c r="L13" s="56">
        <f t="shared" si="0"/>
        <v>4.7200000000000006</v>
      </c>
      <c r="M13" s="119">
        <f t="shared" si="1"/>
        <v>9.4400000000000012E-2</v>
      </c>
      <c r="N13" s="120">
        <f t="shared" si="2"/>
        <v>4.6256000000000004</v>
      </c>
      <c r="O13" s="51"/>
    </row>
    <row r="14" spans="2:15" s="50" customFormat="1" x14ac:dyDescent="0.3">
      <c r="B14" s="126">
        <v>8</v>
      </c>
      <c r="C14" s="52">
        <f t="shared" si="7"/>
        <v>45877</v>
      </c>
      <c r="D14" s="13" t="s">
        <v>71</v>
      </c>
      <c r="E14" s="13" t="s">
        <v>72</v>
      </c>
      <c r="F14" s="1" t="s">
        <v>57</v>
      </c>
      <c r="G14" s="53" t="s">
        <v>58</v>
      </c>
      <c r="H14" s="113">
        <v>2.2999999999999998</v>
      </c>
      <c r="I14" s="54">
        <v>4</v>
      </c>
      <c r="J14" s="6" t="s">
        <v>54</v>
      </c>
      <c r="K14" s="55" t="s">
        <v>61</v>
      </c>
      <c r="L14" s="3">
        <f t="shared" si="0"/>
        <v>-4</v>
      </c>
      <c r="M14" s="115">
        <f t="shared" si="1"/>
        <v>0</v>
      </c>
      <c r="N14" s="116">
        <f t="shared" si="2"/>
        <v>-4</v>
      </c>
      <c r="O14" s="51"/>
    </row>
    <row r="15" spans="2:15" s="50" customFormat="1" x14ac:dyDescent="0.3">
      <c r="B15" s="126">
        <v>9</v>
      </c>
      <c r="C15" s="62">
        <f t="shared" si="7"/>
        <v>45878</v>
      </c>
      <c r="D15" s="13" t="s">
        <v>71</v>
      </c>
      <c r="E15" s="13" t="s">
        <v>73</v>
      </c>
      <c r="F15" s="1" t="s">
        <v>74</v>
      </c>
      <c r="G15" s="57" t="s">
        <v>75</v>
      </c>
      <c r="H15" s="114">
        <v>2.34</v>
      </c>
      <c r="I15" s="54">
        <v>4</v>
      </c>
      <c r="J15" s="6" t="s">
        <v>76</v>
      </c>
      <c r="K15" s="122" t="s">
        <v>61</v>
      </c>
      <c r="L15" s="60">
        <f t="shared" si="0"/>
        <v>-4</v>
      </c>
      <c r="M15" s="117">
        <f t="shared" si="1"/>
        <v>0</v>
      </c>
      <c r="N15" s="118">
        <f t="shared" si="2"/>
        <v>-4</v>
      </c>
      <c r="O15" s="51"/>
    </row>
    <row r="16" spans="2:15" s="50" customFormat="1" x14ac:dyDescent="0.3">
      <c r="B16" s="126">
        <v>10</v>
      </c>
      <c r="C16" s="62">
        <f t="shared" si="7"/>
        <v>45879</v>
      </c>
      <c r="D16" s="13" t="s">
        <v>77</v>
      </c>
      <c r="E16" s="13" t="s">
        <v>78</v>
      </c>
      <c r="F16" s="1" t="s">
        <v>57</v>
      </c>
      <c r="G16" s="57" t="s">
        <v>79</v>
      </c>
      <c r="H16" s="114">
        <v>2.48</v>
      </c>
      <c r="I16" s="58">
        <v>4</v>
      </c>
      <c r="J16" s="63" t="s">
        <v>48</v>
      </c>
      <c r="K16" s="59" t="s">
        <v>61</v>
      </c>
      <c r="L16" s="60">
        <v>0</v>
      </c>
      <c r="M16" s="117">
        <f t="shared" si="1"/>
        <v>0</v>
      </c>
      <c r="N16" s="118">
        <f t="shared" si="2"/>
        <v>0</v>
      </c>
      <c r="O16" s="51"/>
    </row>
    <row r="17" spans="2:15" s="50" customFormat="1" x14ac:dyDescent="0.3">
      <c r="B17" s="126">
        <v>11</v>
      </c>
      <c r="C17" s="62">
        <f t="shared" si="7"/>
        <v>45880</v>
      </c>
      <c r="D17" s="13" t="s">
        <v>80</v>
      </c>
      <c r="E17" s="13" t="s">
        <v>81</v>
      </c>
      <c r="F17" s="1" t="s">
        <v>82</v>
      </c>
      <c r="G17" s="57" t="s">
        <v>83</v>
      </c>
      <c r="H17" s="114">
        <v>2</v>
      </c>
      <c r="I17" s="58">
        <v>4</v>
      </c>
      <c r="J17" s="63" t="s">
        <v>84</v>
      </c>
      <c r="K17" s="59" t="s">
        <v>61</v>
      </c>
      <c r="L17" s="60">
        <f t="shared" si="0"/>
        <v>-4</v>
      </c>
      <c r="M17" s="117">
        <f t="shared" si="1"/>
        <v>0</v>
      </c>
      <c r="N17" s="118">
        <f t="shared" si="2"/>
        <v>-4</v>
      </c>
      <c r="O17" s="51"/>
    </row>
    <row r="18" spans="2:15" s="50" customFormat="1" x14ac:dyDescent="0.3">
      <c r="B18" s="126">
        <v>12</v>
      </c>
      <c r="C18" s="62">
        <f t="shared" si="7"/>
        <v>45881</v>
      </c>
      <c r="D18" s="13" t="s">
        <v>62</v>
      </c>
      <c r="E18" s="13" t="s">
        <v>85</v>
      </c>
      <c r="F18" s="1" t="s">
        <v>82</v>
      </c>
      <c r="G18" s="57" t="s">
        <v>86</v>
      </c>
      <c r="H18" s="114">
        <v>1.8</v>
      </c>
      <c r="I18" s="58">
        <v>4</v>
      </c>
      <c r="J18" s="63" t="s">
        <v>66</v>
      </c>
      <c r="K18" s="59" t="s">
        <v>49</v>
      </c>
      <c r="L18" s="60">
        <f t="shared" si="0"/>
        <v>3.2</v>
      </c>
      <c r="M18" s="117">
        <f t="shared" si="1"/>
        <v>6.4000000000000001E-2</v>
      </c>
      <c r="N18" s="118">
        <f t="shared" si="2"/>
        <v>3.1360000000000001</v>
      </c>
      <c r="O18" s="51"/>
    </row>
    <row r="19" spans="2:15" s="50" customFormat="1" x14ac:dyDescent="0.3">
      <c r="B19" s="126">
        <v>13</v>
      </c>
      <c r="C19" s="62">
        <f t="shared" si="7"/>
        <v>45882</v>
      </c>
      <c r="D19" s="13" t="s">
        <v>87</v>
      </c>
      <c r="E19" s="13" t="s">
        <v>88</v>
      </c>
      <c r="F19" s="1" t="s">
        <v>89</v>
      </c>
      <c r="G19" s="57" t="s">
        <v>90</v>
      </c>
      <c r="H19" s="114">
        <v>2</v>
      </c>
      <c r="I19" s="58">
        <v>4</v>
      </c>
      <c r="J19" s="63" t="s">
        <v>48</v>
      </c>
      <c r="K19" s="59" t="s">
        <v>61</v>
      </c>
      <c r="L19" s="60">
        <f t="shared" si="0"/>
        <v>-4</v>
      </c>
      <c r="M19" s="117">
        <f t="shared" si="1"/>
        <v>0</v>
      </c>
      <c r="N19" s="118">
        <f t="shared" si="2"/>
        <v>-4</v>
      </c>
      <c r="O19" s="51"/>
    </row>
    <row r="20" spans="2:15" s="50" customFormat="1" x14ac:dyDescent="0.3">
      <c r="B20" s="126">
        <v>14</v>
      </c>
      <c r="C20" s="146">
        <f t="shared" si="7"/>
        <v>45883</v>
      </c>
      <c r="D20" s="147" t="s">
        <v>91</v>
      </c>
      <c r="E20" s="147"/>
      <c r="F20" s="148"/>
      <c r="G20" s="149"/>
      <c r="H20" s="150"/>
      <c r="I20" s="151"/>
      <c r="J20" s="152"/>
      <c r="K20" s="153"/>
      <c r="L20" s="154">
        <f t="shared" ref="L20:L36" si="8">IF(K20="w",(H20-1)*I20,-I20)</f>
        <v>0</v>
      </c>
      <c r="M20" s="155">
        <f t="shared" ref="M20:M36" si="9">IF(K20="w",(L20/100*2),0)</f>
        <v>0</v>
      </c>
      <c r="N20" s="156">
        <f t="shared" ref="N20:N36" si="10">L20-M20</f>
        <v>0</v>
      </c>
      <c r="O20" s="51"/>
    </row>
    <row r="21" spans="2:15" s="50" customFormat="1" x14ac:dyDescent="0.3">
      <c r="B21" s="126">
        <v>15</v>
      </c>
      <c r="C21" s="62">
        <f t="shared" si="7"/>
        <v>45884</v>
      </c>
      <c r="D21" s="13" t="s">
        <v>92</v>
      </c>
      <c r="E21" s="13" t="s">
        <v>93</v>
      </c>
      <c r="F21" s="1" t="s">
        <v>94</v>
      </c>
      <c r="G21" s="57" t="s">
        <v>95</v>
      </c>
      <c r="H21" s="114">
        <v>1.95</v>
      </c>
      <c r="I21" s="58">
        <v>4</v>
      </c>
      <c r="J21" s="63" t="s">
        <v>96</v>
      </c>
      <c r="K21" s="59" t="s">
        <v>49</v>
      </c>
      <c r="L21" s="60">
        <f t="shared" si="8"/>
        <v>3.8</v>
      </c>
      <c r="M21" s="117">
        <f t="shared" si="9"/>
        <v>7.5999999999999998E-2</v>
      </c>
      <c r="N21" s="118">
        <f t="shared" si="10"/>
        <v>3.7239999999999998</v>
      </c>
      <c r="O21" s="51"/>
    </row>
    <row r="22" spans="2:15" s="50" customFormat="1" x14ac:dyDescent="0.3">
      <c r="B22" s="126">
        <v>16</v>
      </c>
      <c r="C22" s="62">
        <f t="shared" si="7"/>
        <v>45885</v>
      </c>
      <c r="D22" s="13" t="s">
        <v>92</v>
      </c>
      <c r="E22" s="13" t="s">
        <v>97</v>
      </c>
      <c r="F22" s="1" t="s">
        <v>45</v>
      </c>
      <c r="G22" s="57" t="s">
        <v>98</v>
      </c>
      <c r="H22" s="114">
        <v>2.6</v>
      </c>
      <c r="I22" s="58">
        <v>4</v>
      </c>
      <c r="J22" s="63" t="s">
        <v>64</v>
      </c>
      <c r="K22" s="59" t="s">
        <v>49</v>
      </c>
      <c r="L22" s="60">
        <f t="shared" si="8"/>
        <v>6.4</v>
      </c>
      <c r="M22" s="117">
        <f t="shared" si="9"/>
        <v>0.128</v>
      </c>
      <c r="N22" s="118">
        <f t="shared" si="10"/>
        <v>6.2720000000000002</v>
      </c>
      <c r="O22" s="51"/>
    </row>
    <row r="23" spans="2:15" s="50" customFormat="1" x14ac:dyDescent="0.3">
      <c r="B23" s="126">
        <v>17</v>
      </c>
      <c r="C23" s="62">
        <f t="shared" si="7"/>
        <v>45886</v>
      </c>
      <c r="D23" s="13" t="s">
        <v>92</v>
      </c>
      <c r="E23" s="13" t="s">
        <v>99</v>
      </c>
      <c r="F23" s="1" t="s">
        <v>82</v>
      </c>
      <c r="G23" s="57" t="s">
        <v>100</v>
      </c>
      <c r="H23" s="114">
        <v>1.98</v>
      </c>
      <c r="I23" s="58">
        <v>4</v>
      </c>
      <c r="J23" s="63" t="s">
        <v>84</v>
      </c>
      <c r="K23" s="59" t="s">
        <v>49</v>
      </c>
      <c r="L23" s="60">
        <f t="shared" si="8"/>
        <v>3.92</v>
      </c>
      <c r="M23" s="117">
        <f t="shared" si="9"/>
        <v>7.8399999999999997E-2</v>
      </c>
      <c r="N23" s="118">
        <f t="shared" si="10"/>
        <v>3.8416000000000001</v>
      </c>
      <c r="O23" s="51"/>
    </row>
    <row r="24" spans="2:15" s="50" customFormat="1" x14ac:dyDescent="0.3">
      <c r="B24" s="126">
        <v>18</v>
      </c>
      <c r="C24" s="62">
        <f t="shared" si="7"/>
        <v>45887</v>
      </c>
      <c r="D24" s="13" t="s">
        <v>92</v>
      </c>
      <c r="E24" s="13" t="s">
        <v>101</v>
      </c>
      <c r="F24" s="1" t="s">
        <v>82</v>
      </c>
      <c r="G24" s="57" t="s">
        <v>102</v>
      </c>
      <c r="H24" s="114">
        <v>2.4</v>
      </c>
      <c r="I24" s="58">
        <v>4</v>
      </c>
      <c r="J24" s="63" t="s">
        <v>103</v>
      </c>
      <c r="K24" s="59" t="s">
        <v>49</v>
      </c>
      <c r="L24" s="60">
        <f t="shared" si="8"/>
        <v>5.6</v>
      </c>
      <c r="M24" s="117">
        <f t="shared" si="9"/>
        <v>0.11199999999999999</v>
      </c>
      <c r="N24" s="118">
        <f t="shared" si="10"/>
        <v>5.4879999999999995</v>
      </c>
      <c r="O24" s="51"/>
    </row>
    <row r="25" spans="2:15" s="50" customFormat="1" x14ac:dyDescent="0.3">
      <c r="B25" s="126">
        <v>19</v>
      </c>
      <c r="C25" s="62">
        <f t="shared" si="7"/>
        <v>45888</v>
      </c>
      <c r="D25" s="13" t="s">
        <v>104</v>
      </c>
      <c r="E25" s="13" t="s">
        <v>105</v>
      </c>
      <c r="F25" s="1" t="s">
        <v>52</v>
      </c>
      <c r="G25" s="57" t="s">
        <v>53</v>
      </c>
      <c r="H25" s="114">
        <v>2.2200000000000002</v>
      </c>
      <c r="I25" s="58">
        <v>4</v>
      </c>
      <c r="J25" s="63" t="s">
        <v>103</v>
      </c>
      <c r="K25" s="59" t="s">
        <v>61</v>
      </c>
      <c r="L25" s="60">
        <f t="shared" si="8"/>
        <v>-4</v>
      </c>
      <c r="M25" s="117">
        <f t="shared" si="9"/>
        <v>0</v>
      </c>
      <c r="N25" s="118">
        <f t="shared" si="10"/>
        <v>-4</v>
      </c>
      <c r="O25" s="51"/>
    </row>
    <row r="26" spans="2:15" s="50" customFormat="1" x14ac:dyDescent="0.3">
      <c r="B26" s="126">
        <v>20</v>
      </c>
      <c r="C26" s="62">
        <f t="shared" si="7"/>
        <v>45889</v>
      </c>
      <c r="D26" s="13" t="s">
        <v>62</v>
      </c>
      <c r="E26" s="13" t="s">
        <v>106</v>
      </c>
      <c r="F26" s="1" t="s">
        <v>82</v>
      </c>
      <c r="G26" s="57" t="s">
        <v>107</v>
      </c>
      <c r="H26" s="114">
        <v>2.58</v>
      </c>
      <c r="I26" s="58">
        <v>4</v>
      </c>
      <c r="J26" s="63" t="s">
        <v>108</v>
      </c>
      <c r="K26" s="59" t="s">
        <v>61</v>
      </c>
      <c r="L26" s="60">
        <f t="shared" si="8"/>
        <v>-4</v>
      </c>
      <c r="M26" s="117">
        <f t="shared" si="9"/>
        <v>0</v>
      </c>
      <c r="N26" s="118">
        <f t="shared" si="10"/>
        <v>-4</v>
      </c>
      <c r="O26" s="51"/>
    </row>
    <row r="27" spans="2:15" s="50" customFormat="1" x14ac:dyDescent="0.3">
      <c r="B27" s="126">
        <v>21</v>
      </c>
      <c r="C27" s="62">
        <f t="shared" si="7"/>
        <v>45890</v>
      </c>
      <c r="D27" s="13" t="s">
        <v>68</v>
      </c>
      <c r="E27" s="13" t="s">
        <v>109</v>
      </c>
      <c r="F27" s="1" t="s">
        <v>82</v>
      </c>
      <c r="G27" s="57" t="s">
        <v>110</v>
      </c>
      <c r="H27" s="114">
        <v>2.83</v>
      </c>
      <c r="I27" s="58">
        <v>4</v>
      </c>
      <c r="J27" s="63" t="s">
        <v>65</v>
      </c>
      <c r="K27" s="59" t="s">
        <v>49</v>
      </c>
      <c r="L27" s="60">
        <f t="shared" si="8"/>
        <v>7.32</v>
      </c>
      <c r="M27" s="117">
        <f t="shared" si="9"/>
        <v>0.1464</v>
      </c>
      <c r="N27" s="118">
        <f t="shared" si="10"/>
        <v>7.1736000000000004</v>
      </c>
      <c r="O27" s="51"/>
    </row>
    <row r="28" spans="2:15" s="50" customFormat="1" x14ac:dyDescent="0.3">
      <c r="B28" s="126">
        <v>22</v>
      </c>
      <c r="C28" s="62">
        <f t="shared" si="7"/>
        <v>45891</v>
      </c>
      <c r="D28" s="13" t="s">
        <v>92</v>
      </c>
      <c r="E28" s="13" t="s">
        <v>111</v>
      </c>
      <c r="F28" s="1" t="s">
        <v>52</v>
      </c>
      <c r="G28" s="57" t="s">
        <v>53</v>
      </c>
      <c r="H28" s="114">
        <v>1.81</v>
      </c>
      <c r="I28" s="58">
        <v>4</v>
      </c>
      <c r="J28" s="63" t="s">
        <v>112</v>
      </c>
      <c r="K28" s="59" t="s">
        <v>49</v>
      </c>
      <c r="L28" s="60">
        <f t="shared" si="8"/>
        <v>3.24</v>
      </c>
      <c r="M28" s="117">
        <f t="shared" si="9"/>
        <v>6.480000000000001E-2</v>
      </c>
      <c r="N28" s="118">
        <f t="shared" si="10"/>
        <v>3.1752000000000002</v>
      </c>
      <c r="O28" s="51"/>
    </row>
    <row r="29" spans="2:15" s="50" customFormat="1" x14ac:dyDescent="0.3">
      <c r="B29" s="126">
        <v>23</v>
      </c>
      <c r="C29" s="62">
        <f t="shared" si="7"/>
        <v>45892</v>
      </c>
      <c r="D29" s="13" t="s">
        <v>92</v>
      </c>
      <c r="E29" s="13" t="s">
        <v>113</v>
      </c>
      <c r="F29" s="1" t="s">
        <v>52</v>
      </c>
      <c r="G29" s="57" t="s">
        <v>116</v>
      </c>
      <c r="H29" s="114">
        <v>1.86</v>
      </c>
      <c r="I29" s="58">
        <v>4</v>
      </c>
      <c r="J29" s="63" t="s">
        <v>114</v>
      </c>
      <c r="K29" s="59" t="s">
        <v>49</v>
      </c>
      <c r="L29" s="60">
        <f t="shared" si="8"/>
        <v>3.4400000000000004</v>
      </c>
      <c r="M29" s="117">
        <f t="shared" si="9"/>
        <v>6.8800000000000014E-2</v>
      </c>
      <c r="N29" s="118">
        <f t="shared" si="10"/>
        <v>3.3712000000000004</v>
      </c>
      <c r="O29" s="51"/>
    </row>
    <row r="30" spans="2:15" s="50" customFormat="1" x14ac:dyDescent="0.3">
      <c r="B30" s="126">
        <v>24</v>
      </c>
      <c r="C30" s="62">
        <f t="shared" si="7"/>
        <v>45893</v>
      </c>
      <c r="D30" s="13" t="s">
        <v>92</v>
      </c>
      <c r="E30" s="13" t="s">
        <v>115</v>
      </c>
      <c r="F30" s="1" t="s">
        <v>89</v>
      </c>
      <c r="G30" s="57" t="s">
        <v>117</v>
      </c>
      <c r="H30" s="114">
        <v>3.55</v>
      </c>
      <c r="I30" s="58">
        <v>4</v>
      </c>
      <c r="J30" s="63" t="s">
        <v>54</v>
      </c>
      <c r="K30" s="59" t="s">
        <v>61</v>
      </c>
      <c r="L30" s="60">
        <f t="shared" si="8"/>
        <v>-4</v>
      </c>
      <c r="M30" s="117">
        <f t="shared" si="9"/>
        <v>0</v>
      </c>
      <c r="N30" s="118">
        <f t="shared" si="10"/>
        <v>-4</v>
      </c>
      <c r="O30" s="51"/>
    </row>
    <row r="31" spans="2:15" s="50" customFormat="1" x14ac:dyDescent="0.3">
      <c r="B31" s="126">
        <v>25</v>
      </c>
      <c r="C31" s="62">
        <f t="shared" si="7"/>
        <v>45894</v>
      </c>
      <c r="D31" s="13" t="s">
        <v>92</v>
      </c>
      <c r="E31" s="13" t="s">
        <v>118</v>
      </c>
      <c r="F31" s="1" t="s">
        <v>45</v>
      </c>
      <c r="G31" s="57" t="s">
        <v>119</v>
      </c>
      <c r="H31" s="114">
        <v>3.9</v>
      </c>
      <c r="I31" s="58">
        <v>4</v>
      </c>
      <c r="J31" s="63" t="s">
        <v>120</v>
      </c>
      <c r="K31" s="59" t="s">
        <v>49</v>
      </c>
      <c r="L31" s="60">
        <f t="shared" si="8"/>
        <v>11.6</v>
      </c>
      <c r="M31" s="117">
        <f t="shared" si="9"/>
        <v>0.23199999999999998</v>
      </c>
      <c r="N31" s="118">
        <f t="shared" si="10"/>
        <v>11.368</v>
      </c>
      <c r="O31" s="51"/>
    </row>
    <row r="32" spans="2:15" s="50" customFormat="1" x14ac:dyDescent="0.3">
      <c r="B32" s="126">
        <v>26</v>
      </c>
      <c r="C32" s="62">
        <f t="shared" si="7"/>
        <v>45895</v>
      </c>
      <c r="D32" s="13" t="s">
        <v>62</v>
      </c>
      <c r="E32" s="13" t="s">
        <v>121</v>
      </c>
      <c r="F32" s="1" t="s">
        <v>82</v>
      </c>
      <c r="G32" s="57" t="s">
        <v>122</v>
      </c>
      <c r="H32" s="114">
        <v>1.99</v>
      </c>
      <c r="I32" s="58">
        <v>4</v>
      </c>
      <c r="J32" s="63" t="s">
        <v>54</v>
      </c>
      <c r="K32" s="59" t="s">
        <v>61</v>
      </c>
      <c r="L32" s="60">
        <f t="shared" si="8"/>
        <v>-4</v>
      </c>
      <c r="M32" s="117">
        <f t="shared" si="9"/>
        <v>0</v>
      </c>
      <c r="N32" s="118">
        <f t="shared" si="10"/>
        <v>-4</v>
      </c>
      <c r="O32" s="51"/>
    </row>
    <row r="33" spans="2:15" s="50" customFormat="1" x14ac:dyDescent="0.3">
      <c r="B33" s="126">
        <v>27</v>
      </c>
      <c r="C33" s="62">
        <f t="shared" si="7"/>
        <v>45896</v>
      </c>
      <c r="D33" s="13" t="s">
        <v>104</v>
      </c>
      <c r="E33" s="13" t="s">
        <v>123</v>
      </c>
      <c r="F33" s="1" t="s">
        <v>82</v>
      </c>
      <c r="G33" s="57" t="s">
        <v>124</v>
      </c>
      <c r="H33" s="114">
        <v>2.1800000000000002</v>
      </c>
      <c r="I33" s="58">
        <v>4</v>
      </c>
      <c r="J33" s="63" t="s">
        <v>54</v>
      </c>
      <c r="K33" s="59" t="s">
        <v>61</v>
      </c>
      <c r="L33" s="60">
        <f t="shared" si="8"/>
        <v>-4</v>
      </c>
      <c r="M33" s="117">
        <f t="shared" si="9"/>
        <v>0</v>
      </c>
      <c r="N33" s="118">
        <f t="shared" si="10"/>
        <v>-4</v>
      </c>
      <c r="O33" s="51"/>
    </row>
    <row r="34" spans="2:15" s="50" customFormat="1" x14ac:dyDescent="0.3">
      <c r="B34" s="126">
        <v>28</v>
      </c>
      <c r="C34" s="62">
        <f t="shared" si="7"/>
        <v>45897</v>
      </c>
      <c r="D34" s="13" t="s">
        <v>68</v>
      </c>
      <c r="E34" s="13" t="s">
        <v>125</v>
      </c>
      <c r="F34" s="1" t="s">
        <v>89</v>
      </c>
      <c r="G34" s="57" t="s">
        <v>126</v>
      </c>
      <c r="H34" s="114">
        <v>3.75</v>
      </c>
      <c r="I34" s="58">
        <v>4</v>
      </c>
      <c r="J34" s="63" t="s">
        <v>103</v>
      </c>
      <c r="K34" s="59" t="s">
        <v>61</v>
      </c>
      <c r="L34" s="60">
        <f t="shared" si="8"/>
        <v>-4</v>
      </c>
      <c r="M34" s="117">
        <f t="shared" si="9"/>
        <v>0</v>
      </c>
      <c r="N34" s="118">
        <f t="shared" si="10"/>
        <v>-4</v>
      </c>
      <c r="O34" s="51"/>
    </row>
    <row r="35" spans="2:15" s="50" customFormat="1" x14ac:dyDescent="0.3">
      <c r="B35" s="126">
        <v>29</v>
      </c>
      <c r="C35" s="62">
        <f t="shared" si="7"/>
        <v>45898</v>
      </c>
      <c r="D35" s="13" t="s">
        <v>127</v>
      </c>
      <c r="E35" s="13" t="s">
        <v>128</v>
      </c>
      <c r="F35" s="1" t="s">
        <v>74</v>
      </c>
      <c r="G35" s="57" t="s">
        <v>129</v>
      </c>
      <c r="H35" s="114">
        <v>2.15</v>
      </c>
      <c r="I35" s="58">
        <v>4</v>
      </c>
      <c r="J35" s="63" t="s">
        <v>47</v>
      </c>
      <c r="K35" s="59" t="s">
        <v>49</v>
      </c>
      <c r="L35" s="60">
        <f t="shared" si="8"/>
        <v>4.5999999999999996</v>
      </c>
      <c r="M35" s="117">
        <f t="shared" si="9"/>
        <v>9.1999999999999998E-2</v>
      </c>
      <c r="N35" s="118">
        <f t="shared" si="10"/>
        <v>4.508</v>
      </c>
      <c r="O35" s="51"/>
    </row>
    <row r="36" spans="2:15" s="50" customFormat="1" x14ac:dyDescent="0.3">
      <c r="B36" s="126">
        <v>30</v>
      </c>
      <c r="C36" s="62">
        <f t="shared" si="7"/>
        <v>45899</v>
      </c>
      <c r="D36" s="13" t="s">
        <v>92</v>
      </c>
      <c r="E36" s="13" t="s">
        <v>130</v>
      </c>
      <c r="F36" s="1" t="s">
        <v>82</v>
      </c>
      <c r="G36" s="57" t="s">
        <v>131</v>
      </c>
      <c r="H36" s="114">
        <v>2.2400000000000002</v>
      </c>
      <c r="I36" s="58">
        <v>4</v>
      </c>
      <c r="J36" s="63" t="s">
        <v>108</v>
      </c>
      <c r="K36" s="59" t="s">
        <v>61</v>
      </c>
      <c r="L36" s="60">
        <f t="shared" si="8"/>
        <v>-4</v>
      </c>
      <c r="M36" s="117">
        <f t="shared" si="9"/>
        <v>0</v>
      </c>
      <c r="N36" s="118">
        <f t="shared" si="10"/>
        <v>-4</v>
      </c>
      <c r="O36" s="51"/>
    </row>
    <row r="37" spans="2:15" s="50" customFormat="1" x14ac:dyDescent="0.3">
      <c r="B37" s="126">
        <v>31</v>
      </c>
      <c r="C37" s="62">
        <f t="shared" si="7"/>
        <v>45900</v>
      </c>
      <c r="D37" s="13" t="s">
        <v>92</v>
      </c>
      <c r="E37" s="13" t="s">
        <v>132</v>
      </c>
      <c r="F37" s="1" t="s">
        <v>45</v>
      </c>
      <c r="G37" s="57" t="s">
        <v>133</v>
      </c>
      <c r="H37" s="114">
        <v>4.4000000000000004</v>
      </c>
      <c r="I37" s="58">
        <v>4</v>
      </c>
      <c r="J37" s="63" t="s">
        <v>103</v>
      </c>
      <c r="K37" s="59" t="s">
        <v>61</v>
      </c>
      <c r="L37" s="60">
        <f t="shared" ref="L37" si="11">IF(K37="w",(H37-1)*I37,-I37)</f>
        <v>-4</v>
      </c>
      <c r="M37" s="117">
        <f t="shared" ref="M37" si="12">IF(K37="w",(L37/100*2),0)</f>
        <v>0</v>
      </c>
      <c r="N37" s="118">
        <f t="shared" ref="N37" si="13">L37-M37</f>
        <v>-4</v>
      </c>
      <c r="O37" s="51"/>
    </row>
    <row r="38" spans="2:15" s="50" customFormat="1" x14ac:dyDescent="0.3">
      <c r="B38" s="127"/>
      <c r="C38" s="128"/>
      <c r="D38" s="129"/>
      <c r="E38" s="130"/>
      <c r="F38" s="131"/>
      <c r="G38" s="131"/>
      <c r="H38" s="131"/>
      <c r="I38" s="132">
        <f>SUM(I7:I37)</f>
        <v>120</v>
      </c>
      <c r="J38" s="133" t="s">
        <v>26</v>
      </c>
      <c r="K38" s="134" t="s">
        <v>11</v>
      </c>
      <c r="L38" s="135">
        <f>SUM(L7:L36)</f>
        <v>22.64</v>
      </c>
      <c r="M38" s="135">
        <f>SUM(M7:M36)</f>
        <v>1.4928000000000001</v>
      </c>
      <c r="N38" s="136">
        <f>L38-M38</f>
        <v>21.147200000000002</v>
      </c>
      <c r="O38" s="51"/>
    </row>
    <row r="39" spans="2:15" s="50" customFormat="1" x14ac:dyDescent="0.3">
      <c r="B39" s="127"/>
      <c r="C39" s="137"/>
      <c r="D39" s="138"/>
      <c r="E39" s="139"/>
      <c r="F39" s="140"/>
      <c r="G39" s="141"/>
      <c r="H39" s="142"/>
      <c r="I39" s="141"/>
      <c r="J39" s="141"/>
      <c r="K39" s="141"/>
      <c r="L39" s="142"/>
      <c r="M39" s="143"/>
      <c r="N39" s="144"/>
      <c r="O39" s="51"/>
    </row>
    <row r="40" spans="2:15" ht="8.25" customHeight="1" x14ac:dyDescent="0.3">
      <c r="C40" s="67"/>
      <c r="D40" s="68"/>
      <c r="E40" s="69"/>
      <c r="F40"/>
      <c r="H40" s="70"/>
      <c r="J40"/>
      <c r="K40" s="71"/>
      <c r="L40" s="70"/>
      <c r="N40" s="72"/>
      <c r="O40"/>
    </row>
    <row r="41" spans="2:15" x14ac:dyDescent="0.3">
      <c r="C41" s="67"/>
      <c r="D41" s="68"/>
      <c r="E41" s="69"/>
      <c r="F41"/>
      <c r="H41" s="70"/>
      <c r="J41"/>
      <c r="K41" s="71"/>
      <c r="L41" s="70"/>
      <c r="N41" s="72"/>
      <c r="O41"/>
    </row>
    <row r="42" spans="2:15" x14ac:dyDescent="0.3">
      <c r="C42" s="67"/>
      <c r="D42" s="68"/>
      <c r="E42" s="69"/>
      <c r="F42"/>
      <c r="H42" s="70"/>
      <c r="J42"/>
      <c r="K42" s="71"/>
      <c r="L42" s="70"/>
      <c r="N42" s="72"/>
      <c r="O42"/>
    </row>
    <row r="43" spans="2:15" x14ac:dyDescent="0.3">
      <c r="C43" s="67"/>
      <c r="D43" s="68"/>
      <c r="E43" s="69"/>
      <c r="F43"/>
      <c r="H43" s="70"/>
      <c r="J43"/>
      <c r="K43" s="71"/>
      <c r="L43" s="70"/>
      <c r="N43" s="72"/>
      <c r="O43"/>
    </row>
    <row r="44" spans="2:15" x14ac:dyDescent="0.3">
      <c r="C44" s="67"/>
      <c r="D44" s="68"/>
      <c r="E44" s="69"/>
      <c r="F44"/>
      <c r="H44" s="70"/>
      <c r="J44"/>
      <c r="K44" s="71"/>
      <c r="L44" s="70"/>
      <c r="N44" s="72"/>
      <c r="O44"/>
    </row>
    <row r="45" spans="2:15" x14ac:dyDescent="0.3">
      <c r="C45" s="67"/>
      <c r="D45" s="68"/>
      <c r="E45" s="69"/>
      <c r="F45"/>
      <c r="H45" s="70"/>
      <c r="J45"/>
      <c r="K45" s="71"/>
      <c r="L45" s="70"/>
      <c r="N45" s="72"/>
      <c r="O45"/>
    </row>
    <row r="46" spans="2:15" x14ac:dyDescent="0.3">
      <c r="C46" s="67"/>
      <c r="D46" s="68"/>
      <c r="E46" s="69"/>
      <c r="H46" s="70"/>
      <c r="J46"/>
      <c r="K46" s="71"/>
      <c r="L46" s="70"/>
      <c r="N46" s="72"/>
      <c r="O46"/>
    </row>
    <row r="47" spans="2:15" x14ac:dyDescent="0.3">
      <c r="C47" s="67"/>
      <c r="D47" s="68"/>
      <c r="E47" s="69"/>
      <c r="F47"/>
      <c r="H47" s="70"/>
      <c r="J47"/>
      <c r="K47" s="71"/>
      <c r="L47" s="70"/>
      <c r="N47" s="72"/>
      <c r="O47"/>
    </row>
    <row r="48" spans="2:15" x14ac:dyDescent="0.3">
      <c r="C48" s="67"/>
      <c r="D48" s="68"/>
      <c r="E48" s="69"/>
      <c r="F48"/>
      <c r="H48" s="70"/>
      <c r="J48"/>
      <c r="K48" s="71"/>
      <c r="L48" s="70"/>
      <c r="N48" s="72"/>
      <c r="O48"/>
    </row>
    <row r="49" spans="3:15" x14ac:dyDescent="0.3">
      <c r="C49" s="67"/>
      <c r="D49" s="68"/>
      <c r="E49" s="69"/>
      <c r="F49"/>
      <c r="H49" s="70"/>
      <c r="J49"/>
      <c r="K49" s="71"/>
      <c r="L49" s="70"/>
      <c r="N49" s="72"/>
      <c r="O49"/>
    </row>
    <row r="50" spans="3:15" x14ac:dyDescent="0.3">
      <c r="C50" s="67"/>
      <c r="D50" s="68"/>
      <c r="E50" s="69"/>
      <c r="F50"/>
      <c r="H50" s="70"/>
      <c r="J50"/>
      <c r="K50" s="71"/>
      <c r="L50" s="70"/>
      <c r="N50" s="72"/>
      <c r="O50"/>
    </row>
    <row r="51" spans="3:15" x14ac:dyDescent="0.3">
      <c r="C51" s="67"/>
      <c r="D51" s="68"/>
      <c r="E51" s="69"/>
      <c r="F51"/>
      <c r="H51" s="70"/>
      <c r="J51"/>
      <c r="K51" s="71"/>
      <c r="L51" s="70"/>
      <c r="N51" s="72"/>
      <c r="O51"/>
    </row>
    <row r="52" spans="3:15" x14ac:dyDescent="0.3">
      <c r="C52" s="67"/>
      <c r="D52" s="68"/>
      <c r="E52" s="69"/>
      <c r="F52"/>
      <c r="H52" s="70"/>
      <c r="J52"/>
      <c r="K52" s="71"/>
      <c r="L52" s="70"/>
      <c r="N52" s="72"/>
      <c r="O52"/>
    </row>
    <row r="53" spans="3:15" x14ac:dyDescent="0.3">
      <c r="C53" s="67"/>
      <c r="D53" s="68"/>
      <c r="E53" s="69"/>
      <c r="F53"/>
      <c r="H53" s="70"/>
      <c r="J53"/>
      <c r="K53" s="71"/>
      <c r="L53" s="70"/>
      <c r="N53" s="72"/>
      <c r="O53"/>
    </row>
    <row r="54" spans="3:15" x14ac:dyDescent="0.3">
      <c r="C54" s="67"/>
      <c r="D54" s="68"/>
      <c r="E54" s="69"/>
      <c r="F54"/>
      <c r="H54" s="70"/>
      <c r="J54"/>
      <c r="K54" s="71"/>
      <c r="L54" s="70"/>
      <c r="N54" s="72"/>
      <c r="O54"/>
    </row>
    <row r="55" spans="3:15" x14ac:dyDescent="0.3">
      <c r="C55" s="67"/>
      <c r="D55" s="68"/>
      <c r="E55" s="69"/>
      <c r="F55"/>
      <c r="H55" s="70"/>
      <c r="J55"/>
      <c r="K55" s="71"/>
      <c r="L55" s="70"/>
      <c r="N55" s="72"/>
      <c r="O55"/>
    </row>
    <row r="56" spans="3:15" x14ac:dyDescent="0.3">
      <c r="C56" s="67"/>
      <c r="D56" s="68"/>
      <c r="E56" s="69"/>
      <c r="F56"/>
      <c r="H56" s="70"/>
      <c r="J56"/>
      <c r="K56" s="71"/>
      <c r="L56" s="70"/>
      <c r="N56" s="72"/>
      <c r="O56"/>
    </row>
    <row r="57" spans="3:15" x14ac:dyDescent="0.3">
      <c r="C57" s="67"/>
      <c r="D57" s="68"/>
      <c r="E57" s="69"/>
      <c r="F57"/>
      <c r="H57" s="70"/>
      <c r="J57"/>
      <c r="K57" s="71"/>
      <c r="L57" s="70"/>
      <c r="N57" s="72"/>
      <c r="O57"/>
    </row>
    <row r="58" spans="3:15" x14ac:dyDescent="0.3">
      <c r="C58" s="67"/>
      <c r="D58" s="68"/>
      <c r="E58" s="69"/>
      <c r="F58"/>
      <c r="H58" s="70"/>
      <c r="J58"/>
      <c r="K58" s="71"/>
      <c r="L58" s="70"/>
      <c r="N58" s="72"/>
      <c r="O58"/>
    </row>
    <row r="59" spans="3:15" x14ac:dyDescent="0.3">
      <c r="C59" s="67"/>
      <c r="D59" s="68"/>
      <c r="E59" s="69"/>
      <c r="F59"/>
      <c r="H59" s="70"/>
      <c r="J59"/>
      <c r="K59" s="71"/>
      <c r="L59" s="70"/>
      <c r="N59" s="72"/>
      <c r="O59"/>
    </row>
    <row r="60" spans="3:15" x14ac:dyDescent="0.3">
      <c r="C60" s="67"/>
      <c r="D60" s="68"/>
      <c r="E60" s="69"/>
      <c r="F60"/>
      <c r="H60" s="70"/>
      <c r="J60"/>
      <c r="K60" s="71"/>
      <c r="L60" s="70"/>
      <c r="N60" s="72"/>
      <c r="O60"/>
    </row>
    <row r="61" spans="3:15" x14ac:dyDescent="0.3">
      <c r="C61" s="67"/>
      <c r="D61" s="68"/>
      <c r="E61" s="69"/>
      <c r="F61"/>
      <c r="H61" s="70"/>
      <c r="J61"/>
      <c r="K61" s="71"/>
      <c r="L61" s="70"/>
      <c r="N61" s="72"/>
      <c r="O61"/>
    </row>
    <row r="62" spans="3:15" x14ac:dyDescent="0.3">
      <c r="C62" s="67"/>
      <c r="D62" s="68"/>
      <c r="E62" s="69"/>
      <c r="F62"/>
      <c r="H62" s="70"/>
      <c r="J62"/>
      <c r="K62" s="71"/>
      <c r="L62" s="70"/>
      <c r="N62" s="72"/>
      <c r="O62"/>
    </row>
    <row r="63" spans="3:15" x14ac:dyDescent="0.3">
      <c r="C63" s="67"/>
      <c r="D63" s="68"/>
      <c r="E63" s="69"/>
      <c r="F63"/>
      <c r="H63" s="70"/>
      <c r="J63"/>
      <c r="K63" s="71"/>
      <c r="L63" s="70"/>
      <c r="N63" s="72"/>
      <c r="O63"/>
    </row>
    <row r="64" spans="3:15" x14ac:dyDescent="0.3">
      <c r="C64" s="67"/>
      <c r="D64" s="68"/>
      <c r="E64" s="69"/>
      <c r="F64"/>
      <c r="H64" s="70"/>
      <c r="J64"/>
      <c r="K64" s="71"/>
      <c r="L64" s="70"/>
      <c r="N64" s="72"/>
      <c r="O64"/>
    </row>
  </sheetData>
  <mergeCells count="5">
    <mergeCell ref="G2:G4"/>
    <mergeCell ref="L2:M2"/>
    <mergeCell ref="L3:M3"/>
    <mergeCell ref="L4:M4"/>
    <mergeCell ref="B2:F4"/>
  </mergeCells>
  <conditionalFormatting sqref="K6:K64">
    <cfRule type="cellIs" dxfId="15" priority="21" operator="equal">
      <formula>"L"</formula>
    </cfRule>
    <cfRule type="cellIs" dxfId="14" priority="22" operator="equal">
      <formula>"D"</formula>
    </cfRule>
    <cfRule type="cellIs" dxfId="13" priority="23" operator="equal">
      <formula>"W"</formula>
    </cfRule>
  </conditionalFormatting>
  <conditionalFormatting sqref="L1 L5 L65:L1048576">
    <cfRule type="cellIs" dxfId="12" priority="168" operator="equal">
      <formula>"L"</formula>
    </cfRule>
    <cfRule type="cellIs" dxfId="11" priority="169" operator="equal">
      <formula>"D"</formula>
    </cfRule>
    <cfRule type="cellIs" dxfId="10" priority="170" operator="equal">
      <formula>"W"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6"/>
  <sheetViews>
    <sheetView showGridLines="0" workbookViewId="0">
      <pane ySplit="2" topLeftCell="A3" activePane="bottomLeft" state="frozen"/>
      <selection pane="bottomLeft" activeCell="Q20" sqref="Q20"/>
    </sheetView>
  </sheetViews>
  <sheetFormatPr defaultRowHeight="14.4" x14ac:dyDescent="0.3"/>
  <cols>
    <col min="1" max="1" width="3.6640625" customWidth="1"/>
    <col min="3" max="3" width="23" bestFit="1" customWidth="1"/>
    <col min="4" max="4" width="17.88671875" bestFit="1" customWidth="1"/>
  </cols>
  <sheetData>
    <row r="2" spans="2:4" ht="25.2" x14ac:dyDescent="0.45">
      <c r="B2" s="49" t="s">
        <v>226</v>
      </c>
    </row>
    <row r="4" spans="2:4" ht="21" customHeight="1" x14ac:dyDescent="0.3">
      <c r="B4" s="45" t="s">
        <v>0</v>
      </c>
      <c r="C4" s="45" t="s">
        <v>41</v>
      </c>
      <c r="D4" s="45" t="s">
        <v>223</v>
      </c>
    </row>
    <row r="5" spans="2:4" x14ac:dyDescent="0.3">
      <c r="B5" s="48">
        <v>0</v>
      </c>
      <c r="C5" s="46">
        <v>0</v>
      </c>
      <c r="D5" s="47">
        <v>0</v>
      </c>
    </row>
    <row r="6" spans="2:4" x14ac:dyDescent="0.3">
      <c r="B6" s="48">
        <v>1</v>
      </c>
      <c r="C6" s="46">
        <f>'FTR - Results'!N7</f>
        <v>6.4288000000000007</v>
      </c>
      <c r="D6" s="47">
        <f>D5+C6</f>
        <v>6.4288000000000007</v>
      </c>
    </row>
    <row r="7" spans="2:4" x14ac:dyDescent="0.3">
      <c r="B7" s="48">
        <v>2</v>
      </c>
      <c r="C7" s="46">
        <f>'FTR - Results'!N8</f>
        <v>3.2144000000000004</v>
      </c>
      <c r="D7" s="47">
        <f t="shared" ref="D7:D35" si="0">D6+C7</f>
        <v>9.6432000000000002</v>
      </c>
    </row>
    <row r="8" spans="2:4" x14ac:dyDescent="0.3">
      <c r="B8" s="48">
        <v>3</v>
      </c>
      <c r="C8" s="46">
        <f>'FTR - Results'!N9</f>
        <v>3.4495999999999998</v>
      </c>
      <c r="D8" s="47">
        <f t="shared" si="0"/>
        <v>13.0928</v>
      </c>
    </row>
    <row r="9" spans="2:4" x14ac:dyDescent="0.3">
      <c r="B9" s="48">
        <v>4</v>
      </c>
      <c r="C9" s="46">
        <f>'FTR - Results'!N10</f>
        <v>-4</v>
      </c>
      <c r="D9" s="47">
        <f t="shared" si="0"/>
        <v>9.0928000000000004</v>
      </c>
    </row>
    <row r="10" spans="2:4" x14ac:dyDescent="0.3">
      <c r="B10" s="48">
        <v>5</v>
      </c>
      <c r="C10" s="46">
        <f>'FTR - Results'!N11</f>
        <v>-4</v>
      </c>
      <c r="D10" s="47">
        <f t="shared" si="0"/>
        <v>5.0928000000000004</v>
      </c>
    </row>
    <row r="11" spans="2:4" x14ac:dyDescent="0.3">
      <c r="B11" s="48">
        <v>6</v>
      </c>
      <c r="C11" s="46">
        <f>'FTR - Results'!N12</f>
        <v>3.3712000000000004</v>
      </c>
      <c r="D11" s="47">
        <f t="shared" si="0"/>
        <v>8.4640000000000004</v>
      </c>
    </row>
    <row r="12" spans="2:4" x14ac:dyDescent="0.3">
      <c r="B12" s="48">
        <v>7</v>
      </c>
      <c r="C12" s="46">
        <f>'FTR - Results'!N13</f>
        <v>4.6256000000000004</v>
      </c>
      <c r="D12" s="47">
        <f t="shared" si="0"/>
        <v>13.089600000000001</v>
      </c>
    </row>
    <row r="13" spans="2:4" x14ac:dyDescent="0.3">
      <c r="B13" s="48">
        <v>8</v>
      </c>
      <c r="C13" s="46">
        <f>'FTR - Results'!N14</f>
        <v>-4</v>
      </c>
      <c r="D13" s="47">
        <f t="shared" si="0"/>
        <v>9.0896000000000008</v>
      </c>
    </row>
    <row r="14" spans="2:4" x14ac:dyDescent="0.3">
      <c r="B14" s="48">
        <v>9</v>
      </c>
      <c r="C14" s="46">
        <f>'FTR - Results'!N15</f>
        <v>-4</v>
      </c>
      <c r="D14" s="47">
        <f t="shared" si="0"/>
        <v>5.0896000000000008</v>
      </c>
    </row>
    <row r="15" spans="2:4" x14ac:dyDescent="0.3">
      <c r="B15" s="48">
        <v>10</v>
      </c>
      <c r="C15" s="46">
        <f>'FTR - Results'!N16</f>
        <v>0</v>
      </c>
      <c r="D15" s="47">
        <f t="shared" si="0"/>
        <v>5.0896000000000008</v>
      </c>
    </row>
    <row r="16" spans="2:4" x14ac:dyDescent="0.3">
      <c r="B16" s="48">
        <v>11</v>
      </c>
      <c r="C16" s="46">
        <f>'FTR - Results'!N17</f>
        <v>-4</v>
      </c>
      <c r="D16" s="47">
        <f t="shared" si="0"/>
        <v>1.0896000000000008</v>
      </c>
    </row>
    <row r="17" spans="2:4" x14ac:dyDescent="0.3">
      <c r="B17" s="48">
        <v>12</v>
      </c>
      <c r="C17" s="46">
        <f>'FTR - Results'!N18</f>
        <v>3.1360000000000001</v>
      </c>
      <c r="D17" s="47">
        <f t="shared" si="0"/>
        <v>4.2256000000000009</v>
      </c>
    </row>
    <row r="18" spans="2:4" x14ac:dyDescent="0.3">
      <c r="B18" s="48">
        <v>13</v>
      </c>
      <c r="C18" s="46">
        <f>'FTR - Results'!N19</f>
        <v>-4</v>
      </c>
      <c r="D18" s="47">
        <f t="shared" si="0"/>
        <v>0.22560000000000091</v>
      </c>
    </row>
    <row r="19" spans="2:4" x14ac:dyDescent="0.3">
      <c r="B19" s="48">
        <v>14</v>
      </c>
      <c r="C19" s="46">
        <f>'FTR - Results'!N20</f>
        <v>0</v>
      </c>
      <c r="D19" s="47">
        <f t="shared" si="0"/>
        <v>0.22560000000000091</v>
      </c>
    </row>
    <row r="20" spans="2:4" x14ac:dyDescent="0.3">
      <c r="B20" s="48">
        <v>15</v>
      </c>
      <c r="C20" s="46">
        <f>'FTR - Results'!N21</f>
        <v>3.7239999999999998</v>
      </c>
      <c r="D20" s="47">
        <f t="shared" si="0"/>
        <v>3.9496000000000007</v>
      </c>
    </row>
    <row r="21" spans="2:4" x14ac:dyDescent="0.3">
      <c r="B21" s="48">
        <v>16</v>
      </c>
      <c r="C21" s="46">
        <f>'FTR - Results'!N22</f>
        <v>6.2720000000000002</v>
      </c>
      <c r="D21" s="47">
        <f t="shared" si="0"/>
        <v>10.2216</v>
      </c>
    </row>
    <row r="22" spans="2:4" x14ac:dyDescent="0.3">
      <c r="B22" s="48">
        <v>17</v>
      </c>
      <c r="C22" s="46">
        <f>'FTR - Results'!N23</f>
        <v>3.8416000000000001</v>
      </c>
      <c r="D22" s="47">
        <f t="shared" si="0"/>
        <v>14.0632</v>
      </c>
    </row>
    <row r="23" spans="2:4" x14ac:dyDescent="0.3">
      <c r="B23" s="48">
        <v>18</v>
      </c>
      <c r="C23" s="46">
        <f>'FTR - Results'!N24</f>
        <v>5.4879999999999995</v>
      </c>
      <c r="D23" s="47">
        <f t="shared" si="0"/>
        <v>19.551200000000001</v>
      </c>
    </row>
    <row r="24" spans="2:4" x14ac:dyDescent="0.3">
      <c r="B24" s="48">
        <v>19</v>
      </c>
      <c r="C24" s="46">
        <f>'FTR - Results'!N25</f>
        <v>-4</v>
      </c>
      <c r="D24" s="47">
        <f t="shared" si="0"/>
        <v>15.551200000000001</v>
      </c>
    </row>
    <row r="25" spans="2:4" x14ac:dyDescent="0.3">
      <c r="B25" s="48">
        <v>20</v>
      </c>
      <c r="C25" s="46">
        <f>'FTR - Results'!N26</f>
        <v>-4</v>
      </c>
      <c r="D25" s="47">
        <f t="shared" si="0"/>
        <v>11.551200000000001</v>
      </c>
    </row>
    <row r="26" spans="2:4" x14ac:dyDescent="0.3">
      <c r="B26" s="48">
        <v>21</v>
      </c>
      <c r="C26" s="46">
        <f>'FTR - Results'!N27</f>
        <v>7.1736000000000004</v>
      </c>
      <c r="D26" s="47">
        <f t="shared" si="0"/>
        <v>18.724800000000002</v>
      </c>
    </row>
    <row r="27" spans="2:4" x14ac:dyDescent="0.3">
      <c r="B27" s="48">
        <v>22</v>
      </c>
      <c r="C27" s="46">
        <f>'FTR - Results'!N28</f>
        <v>3.1752000000000002</v>
      </c>
      <c r="D27" s="47">
        <f t="shared" si="0"/>
        <v>21.900000000000002</v>
      </c>
    </row>
    <row r="28" spans="2:4" x14ac:dyDescent="0.3">
      <c r="B28" s="48">
        <v>23</v>
      </c>
      <c r="C28" s="46">
        <f>'FTR - Results'!N29</f>
        <v>3.3712000000000004</v>
      </c>
      <c r="D28" s="47">
        <f t="shared" si="0"/>
        <v>25.271200000000004</v>
      </c>
    </row>
    <row r="29" spans="2:4" x14ac:dyDescent="0.3">
      <c r="B29" s="48">
        <v>24</v>
      </c>
      <c r="C29" s="46">
        <f>'FTR - Results'!N30</f>
        <v>-4</v>
      </c>
      <c r="D29" s="47">
        <f t="shared" si="0"/>
        <v>21.271200000000004</v>
      </c>
    </row>
    <row r="30" spans="2:4" x14ac:dyDescent="0.3">
      <c r="B30" s="48">
        <v>25</v>
      </c>
      <c r="C30" s="46">
        <f>'FTR - Results'!N31</f>
        <v>11.368</v>
      </c>
      <c r="D30" s="47">
        <f t="shared" si="0"/>
        <v>32.639200000000002</v>
      </c>
    </row>
    <row r="31" spans="2:4" x14ac:dyDescent="0.3">
      <c r="B31" s="48">
        <v>26</v>
      </c>
      <c r="C31" s="46">
        <f>'FTR - Results'!N32</f>
        <v>-4</v>
      </c>
      <c r="D31" s="47">
        <f t="shared" si="0"/>
        <v>28.639200000000002</v>
      </c>
    </row>
    <row r="32" spans="2:4" x14ac:dyDescent="0.3">
      <c r="B32" s="48">
        <v>27</v>
      </c>
      <c r="C32" s="46">
        <f>'FTR - Results'!N33</f>
        <v>-4</v>
      </c>
      <c r="D32" s="47">
        <f t="shared" si="0"/>
        <v>24.639200000000002</v>
      </c>
    </row>
    <row r="33" spans="2:4" x14ac:dyDescent="0.3">
      <c r="B33" s="48">
        <v>28</v>
      </c>
      <c r="C33" s="46">
        <f>'FTR - Results'!N34</f>
        <v>-4</v>
      </c>
      <c r="D33" s="47">
        <f t="shared" si="0"/>
        <v>20.639200000000002</v>
      </c>
    </row>
    <row r="34" spans="2:4" x14ac:dyDescent="0.3">
      <c r="B34" s="48">
        <v>29</v>
      </c>
      <c r="C34" s="46">
        <f>'FTR - Results'!N35</f>
        <v>4.508</v>
      </c>
      <c r="D34" s="47">
        <f t="shared" si="0"/>
        <v>25.147200000000002</v>
      </c>
    </row>
    <row r="35" spans="2:4" x14ac:dyDescent="0.3">
      <c r="B35" s="48">
        <v>30</v>
      </c>
      <c r="C35" s="46">
        <f>'FTR - Results'!N36</f>
        <v>-4</v>
      </c>
      <c r="D35" s="47">
        <f t="shared" si="0"/>
        <v>21.147200000000002</v>
      </c>
    </row>
    <row r="36" spans="2:4" x14ac:dyDescent="0.3">
      <c r="B36" s="48">
        <v>31</v>
      </c>
      <c r="C36" s="46">
        <f>'FTR - Results'!N37</f>
        <v>-4</v>
      </c>
      <c r="D36" s="47">
        <f t="shared" ref="D36" si="1">D35+C36</f>
        <v>17.147200000000002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7"/>
  <sheetViews>
    <sheetView showGridLines="0" workbookViewId="0">
      <pane ySplit="6" topLeftCell="A7" activePane="bottomLeft" state="frozen"/>
      <selection pane="bottomLeft" activeCell="H5" sqref="H5"/>
    </sheetView>
  </sheetViews>
  <sheetFormatPr defaultRowHeight="14.4" x14ac:dyDescent="0.3"/>
  <cols>
    <col min="1" max="1" width="1.44140625" customWidth="1"/>
    <col min="2" max="2" width="5.6640625" customWidth="1"/>
    <col min="3" max="3" width="12.88671875" customWidth="1"/>
    <col min="4" max="4" width="13.33203125" customWidth="1"/>
    <col min="5" max="5" width="29.109375" customWidth="1"/>
    <col min="6" max="6" width="16" customWidth="1"/>
    <col min="7" max="7" width="21.44140625" customWidth="1"/>
    <col min="8" max="8" width="10.44140625" customWidth="1"/>
    <col min="9" max="9" width="12" customWidth="1"/>
    <col min="10" max="10" width="11.109375" style="10" customWidth="1"/>
    <col min="11" max="11" width="10" style="20" customWidth="1"/>
    <col min="12" max="12" width="12.44140625" customWidth="1"/>
    <col min="13" max="13" width="9.88671875" style="10" customWidth="1"/>
    <col min="14" max="14" width="11.33203125" customWidth="1"/>
    <col min="15" max="15" width="10.109375" bestFit="1" customWidth="1"/>
  </cols>
  <sheetData>
    <row r="1" spans="2:15" ht="7.5" customHeight="1" thickBot="1" x14ac:dyDescent="0.35"/>
    <row r="2" spans="2:15" ht="42" customHeight="1" x14ac:dyDescent="0.4">
      <c r="B2" s="22"/>
      <c r="C2" s="23"/>
      <c r="D2" s="23"/>
      <c r="E2" s="23"/>
      <c r="F2" s="27"/>
      <c r="G2" s="210" t="s">
        <v>13</v>
      </c>
      <c r="H2" s="33" t="s">
        <v>14</v>
      </c>
      <c r="I2" s="44">
        <v>1000</v>
      </c>
      <c r="J2"/>
      <c r="K2" s="28"/>
      <c r="N2" s="38" t="s">
        <v>15</v>
      </c>
      <c r="O2" s="39">
        <f>O37</f>
        <v>1118.2960390144503</v>
      </c>
    </row>
    <row r="3" spans="2:15" ht="21" customHeight="1" x14ac:dyDescent="0.4">
      <c r="B3" s="29"/>
      <c r="C3" s="30"/>
      <c r="D3" s="30"/>
      <c r="E3" s="30"/>
      <c r="F3" s="31"/>
      <c r="G3" s="211"/>
      <c r="H3" s="34" t="s">
        <v>16</v>
      </c>
      <c r="I3" s="35">
        <f>'FTR - Results'!I3</f>
        <v>45870</v>
      </c>
      <c r="J3"/>
      <c r="K3" s="28"/>
      <c r="N3" s="40" t="s">
        <v>17</v>
      </c>
      <c r="O3" s="41">
        <f>O2-I2</f>
        <v>118.29603901445034</v>
      </c>
    </row>
    <row r="4" spans="2:15" ht="21" customHeight="1" thickBot="1" x14ac:dyDescent="0.4">
      <c r="B4" s="24"/>
      <c r="C4" s="25"/>
      <c r="D4" s="26"/>
      <c r="E4" s="26"/>
      <c r="F4" s="32"/>
      <c r="G4" s="212"/>
      <c r="H4" s="36" t="s">
        <v>34</v>
      </c>
      <c r="I4" s="37">
        <v>29</v>
      </c>
      <c r="J4"/>
      <c r="K4" s="28"/>
      <c r="N4" s="42" t="s">
        <v>18</v>
      </c>
      <c r="O4" s="43">
        <f>SUM(O2-I2)/I2*100</f>
        <v>11.829603901445035</v>
      </c>
    </row>
    <row r="5" spans="2:15" ht="7.5" customHeight="1" x14ac:dyDescent="0.3"/>
    <row r="6" spans="2:15" ht="15.6" x14ac:dyDescent="0.3">
      <c r="B6" s="12" t="s">
        <v>0</v>
      </c>
      <c r="C6" s="7" t="s">
        <v>1</v>
      </c>
      <c r="D6" s="8" t="s">
        <v>42</v>
      </c>
      <c r="E6" s="9" t="s">
        <v>2</v>
      </c>
      <c r="F6" s="8" t="s">
        <v>3</v>
      </c>
      <c r="G6" s="8" t="s">
        <v>4</v>
      </c>
      <c r="H6" s="8" t="s">
        <v>5</v>
      </c>
      <c r="I6" s="8" t="s">
        <v>6</v>
      </c>
      <c r="J6" s="18" t="s">
        <v>9</v>
      </c>
      <c r="K6" s="12" t="s">
        <v>10</v>
      </c>
      <c r="L6" s="14" t="s">
        <v>7</v>
      </c>
      <c r="M6" s="11" t="s">
        <v>11</v>
      </c>
      <c r="N6" s="11" t="s">
        <v>12</v>
      </c>
      <c r="O6" s="8" t="s">
        <v>8</v>
      </c>
    </row>
    <row r="7" spans="2:15" x14ac:dyDescent="0.3">
      <c r="B7" s="16">
        <v>1</v>
      </c>
      <c r="C7" s="15">
        <f>I3</f>
        <v>45870</v>
      </c>
      <c r="D7" s="13" t="s">
        <v>43</v>
      </c>
      <c r="E7" s="5" t="s">
        <v>137</v>
      </c>
      <c r="F7" s="1" t="s">
        <v>74</v>
      </c>
      <c r="G7" s="1" t="s">
        <v>138</v>
      </c>
      <c r="H7" s="2">
        <v>1.75</v>
      </c>
      <c r="I7" s="19">
        <f>L7/16.5</f>
        <v>60.606060606060609</v>
      </c>
      <c r="J7" s="6" t="s">
        <v>47</v>
      </c>
      <c r="K7" s="21" t="s">
        <v>49</v>
      </c>
      <c r="L7" s="4">
        <f>I2</f>
        <v>1000</v>
      </c>
      <c r="M7" s="3">
        <f t="shared" ref="M7:M9" si="0">IF(K7="w",(H7-1)*I7,-I7)</f>
        <v>45.454545454545453</v>
      </c>
      <c r="N7" s="3">
        <f t="shared" ref="N7:N9" si="1">IF(K7="w",(M7/100*2),0)</f>
        <v>0.90909090909090906</v>
      </c>
      <c r="O7" s="17">
        <f t="shared" ref="O7:O9" si="2">L7+M7</f>
        <v>1045.4545454545455</v>
      </c>
    </row>
    <row r="8" spans="2:15" x14ac:dyDescent="0.3">
      <c r="B8" s="16">
        <v>2</v>
      </c>
      <c r="C8" s="145">
        <f t="shared" ref="C8:C37" si="3">C7+1</f>
        <v>45871</v>
      </c>
      <c r="D8" s="13" t="s">
        <v>80</v>
      </c>
      <c r="E8" s="5" t="s">
        <v>139</v>
      </c>
      <c r="F8" s="1" t="s">
        <v>82</v>
      </c>
      <c r="G8" s="1" t="s">
        <v>83</v>
      </c>
      <c r="H8" s="2">
        <v>1.69</v>
      </c>
      <c r="I8" s="19">
        <f t="shared" ref="I8:I37" si="4">L8/16.5</f>
        <v>63.36088154269973</v>
      </c>
      <c r="J8" s="6" t="s">
        <v>48</v>
      </c>
      <c r="K8" s="21" t="s">
        <v>61</v>
      </c>
      <c r="L8" s="17">
        <f t="shared" ref="L8:L9" si="5">O7</f>
        <v>1045.4545454545455</v>
      </c>
      <c r="M8" s="3">
        <f t="shared" si="0"/>
        <v>-63.36088154269973</v>
      </c>
      <c r="N8" s="3">
        <f t="shared" si="1"/>
        <v>0</v>
      </c>
      <c r="O8" s="17">
        <f t="shared" si="2"/>
        <v>982.09366391184574</v>
      </c>
    </row>
    <row r="9" spans="2:15" x14ac:dyDescent="0.3">
      <c r="B9" s="16">
        <v>3</v>
      </c>
      <c r="C9" s="145">
        <f t="shared" si="3"/>
        <v>45872</v>
      </c>
      <c r="D9" s="13" t="s">
        <v>43</v>
      </c>
      <c r="E9" s="5" t="s">
        <v>140</v>
      </c>
      <c r="F9" s="1" t="s">
        <v>52</v>
      </c>
      <c r="G9" s="1" t="s">
        <v>53</v>
      </c>
      <c r="H9" s="2">
        <v>1.6</v>
      </c>
      <c r="I9" s="19">
        <f t="shared" si="4"/>
        <v>59.520828115869442</v>
      </c>
      <c r="J9" s="6" t="s">
        <v>47</v>
      </c>
      <c r="K9" s="21" t="s">
        <v>61</v>
      </c>
      <c r="L9" s="17">
        <f t="shared" si="5"/>
        <v>982.09366391184574</v>
      </c>
      <c r="M9" s="3">
        <f t="shared" si="0"/>
        <v>-59.520828115869442</v>
      </c>
      <c r="N9" s="3">
        <f t="shared" si="1"/>
        <v>0</v>
      </c>
      <c r="O9" s="17">
        <f t="shared" si="2"/>
        <v>922.57283579597629</v>
      </c>
    </row>
    <row r="10" spans="2:15" x14ac:dyDescent="0.3">
      <c r="B10" s="16">
        <v>4</v>
      </c>
      <c r="C10" s="15">
        <f t="shared" si="3"/>
        <v>45873</v>
      </c>
      <c r="D10" s="13" t="s">
        <v>50</v>
      </c>
      <c r="E10" s="5" t="s">
        <v>56</v>
      </c>
      <c r="F10" s="1" t="s">
        <v>52</v>
      </c>
      <c r="G10" s="1" t="s">
        <v>53</v>
      </c>
      <c r="H10" s="2">
        <v>1.9</v>
      </c>
      <c r="I10" s="19">
        <f t="shared" si="4"/>
        <v>55.913505199756138</v>
      </c>
      <c r="J10" s="6" t="s">
        <v>59</v>
      </c>
      <c r="K10" s="21" t="s">
        <v>61</v>
      </c>
      <c r="L10" s="4">
        <f t="shared" ref="L10:L12" si="6">O9</f>
        <v>922.57283579597629</v>
      </c>
      <c r="M10" s="3">
        <f t="shared" ref="M10:M13" si="7">IF(K10="w",(H10-1)*I10,-I10)</f>
        <v>-55.913505199756138</v>
      </c>
      <c r="N10" s="3">
        <f t="shared" ref="N10:N13" si="8">IF(K10="w",(M10/100*2),0)</f>
        <v>0</v>
      </c>
      <c r="O10" s="17">
        <f t="shared" ref="O10:O13" si="9">L10+M10</f>
        <v>866.65933059622012</v>
      </c>
    </row>
    <row r="11" spans="2:15" x14ac:dyDescent="0.3">
      <c r="B11" s="16">
        <v>5</v>
      </c>
      <c r="C11" s="15">
        <f t="shared" si="3"/>
        <v>45874</v>
      </c>
      <c r="D11" s="13" t="s">
        <v>62</v>
      </c>
      <c r="E11" s="5" t="s">
        <v>141</v>
      </c>
      <c r="F11" s="1" t="s">
        <v>82</v>
      </c>
      <c r="G11" s="1" t="s">
        <v>142</v>
      </c>
      <c r="H11" s="2">
        <v>1.74</v>
      </c>
      <c r="I11" s="19">
        <f t="shared" si="4"/>
        <v>52.524807914922434</v>
      </c>
      <c r="J11" s="6" t="s">
        <v>84</v>
      </c>
      <c r="K11" s="21" t="s">
        <v>61</v>
      </c>
      <c r="L11" s="4">
        <f t="shared" si="6"/>
        <v>866.65933059622012</v>
      </c>
      <c r="M11" s="3">
        <f t="shared" si="7"/>
        <v>-52.524807914922434</v>
      </c>
      <c r="N11" s="3">
        <f t="shared" si="8"/>
        <v>0</v>
      </c>
      <c r="O11" s="17">
        <f t="shared" si="9"/>
        <v>814.13452268129765</v>
      </c>
    </row>
    <row r="12" spans="2:15" x14ac:dyDescent="0.3">
      <c r="B12" s="16">
        <v>6</v>
      </c>
      <c r="C12" s="15">
        <f t="shared" si="3"/>
        <v>45875</v>
      </c>
      <c r="D12" s="13" t="s">
        <v>62</v>
      </c>
      <c r="E12" s="5" t="s">
        <v>143</v>
      </c>
      <c r="F12" s="1" t="s">
        <v>52</v>
      </c>
      <c r="G12" s="1" t="s">
        <v>53</v>
      </c>
      <c r="H12" s="2">
        <v>1.67</v>
      </c>
      <c r="I12" s="19">
        <f t="shared" si="4"/>
        <v>49.341486223108951</v>
      </c>
      <c r="J12" s="6" t="s">
        <v>84</v>
      </c>
      <c r="K12" s="21" t="s">
        <v>61</v>
      </c>
      <c r="L12" s="4">
        <f t="shared" si="6"/>
        <v>814.13452268129765</v>
      </c>
      <c r="M12" s="3">
        <f t="shared" ref="M12" si="10">IF(K12="w",(H12-1)*I12,-I12)</f>
        <v>-49.341486223108951</v>
      </c>
      <c r="N12" s="3">
        <f t="shared" ref="N12" si="11">IF(K12="w",(M12/100*2),0)</f>
        <v>0</v>
      </c>
      <c r="O12" s="17">
        <f t="shared" ref="O12" si="12">L12+M12</f>
        <v>764.79303645818868</v>
      </c>
    </row>
    <row r="13" spans="2:15" x14ac:dyDescent="0.3">
      <c r="B13" s="16">
        <v>7</v>
      </c>
      <c r="C13" s="15">
        <f t="shared" si="3"/>
        <v>45876</v>
      </c>
      <c r="D13" s="13" t="s">
        <v>68</v>
      </c>
      <c r="E13" s="5" t="s">
        <v>144</v>
      </c>
      <c r="F13" s="1" t="s">
        <v>52</v>
      </c>
      <c r="G13" s="1" t="s">
        <v>53</v>
      </c>
      <c r="H13" s="2">
        <v>1.74</v>
      </c>
      <c r="I13" s="19">
        <f t="shared" si="4"/>
        <v>46.351093118678101</v>
      </c>
      <c r="J13" s="6" t="s">
        <v>135</v>
      </c>
      <c r="K13" s="21" t="s">
        <v>49</v>
      </c>
      <c r="L13" s="4">
        <f t="shared" ref="L13" si="13">O12</f>
        <v>764.79303645818868</v>
      </c>
      <c r="M13" s="3">
        <f t="shared" si="7"/>
        <v>34.299808907821792</v>
      </c>
      <c r="N13" s="3">
        <f t="shared" si="8"/>
        <v>0.68599617815643588</v>
      </c>
      <c r="O13" s="17">
        <f t="shared" si="9"/>
        <v>799.09284536601047</v>
      </c>
    </row>
    <row r="14" spans="2:15" x14ac:dyDescent="0.3">
      <c r="B14" s="16">
        <v>8</v>
      </c>
      <c r="C14" s="15">
        <f t="shared" si="3"/>
        <v>45877</v>
      </c>
      <c r="D14" s="13" t="s">
        <v>71</v>
      </c>
      <c r="E14" s="5" t="s">
        <v>145</v>
      </c>
      <c r="F14" s="1" t="s">
        <v>52</v>
      </c>
      <c r="G14" s="1" t="s">
        <v>53</v>
      </c>
      <c r="H14" s="2">
        <v>1.95</v>
      </c>
      <c r="I14" s="19">
        <f>L14/16.5</f>
        <v>48.429869416121846</v>
      </c>
      <c r="J14" s="6" t="s">
        <v>54</v>
      </c>
      <c r="K14" s="21" t="s">
        <v>49</v>
      </c>
      <c r="L14" s="4">
        <f t="shared" ref="L14:L24" si="14">O13</f>
        <v>799.09284536601047</v>
      </c>
      <c r="M14" s="3">
        <f t="shared" ref="M14:M24" si="15">IF(K14="w",(H14-1)*I14,-I14)</f>
        <v>46.008375945315748</v>
      </c>
      <c r="N14" s="3">
        <f t="shared" ref="N14:N24" si="16">IF(K14="w",(M14/100*2),0)</f>
        <v>0.92016751890631499</v>
      </c>
      <c r="O14" s="17">
        <f t="shared" ref="O14:O24" si="17">L14+M14</f>
        <v>845.10122131132619</v>
      </c>
    </row>
    <row r="15" spans="2:15" x14ac:dyDescent="0.3">
      <c r="B15" s="16">
        <v>9</v>
      </c>
      <c r="C15" s="15">
        <f t="shared" si="3"/>
        <v>45878</v>
      </c>
      <c r="D15" s="13" t="s">
        <v>71</v>
      </c>
      <c r="E15" s="5" t="s">
        <v>73</v>
      </c>
      <c r="F15" s="1" t="s">
        <v>82</v>
      </c>
      <c r="G15" s="1" t="s">
        <v>146</v>
      </c>
      <c r="H15" s="2">
        <v>1.76</v>
      </c>
      <c r="I15" s="19">
        <f t="shared" si="4"/>
        <v>51.218255837050073</v>
      </c>
      <c r="J15" s="6" t="s">
        <v>76</v>
      </c>
      <c r="K15" s="21" t="s">
        <v>61</v>
      </c>
      <c r="L15" s="4">
        <f t="shared" si="14"/>
        <v>845.10122131132619</v>
      </c>
      <c r="M15" s="3">
        <f t="shared" si="15"/>
        <v>-51.218255837050073</v>
      </c>
      <c r="N15" s="3">
        <f t="shared" si="16"/>
        <v>0</v>
      </c>
      <c r="O15" s="17">
        <f t="shared" si="17"/>
        <v>793.88296547427615</v>
      </c>
    </row>
    <row r="16" spans="2:15" x14ac:dyDescent="0.3">
      <c r="B16" s="16">
        <v>10</v>
      </c>
      <c r="C16" s="15">
        <f t="shared" si="3"/>
        <v>45879</v>
      </c>
      <c r="D16" s="13" t="s">
        <v>147</v>
      </c>
      <c r="E16" s="5" t="s">
        <v>78</v>
      </c>
      <c r="F16" s="1" t="s">
        <v>74</v>
      </c>
      <c r="G16" s="1" t="s">
        <v>148</v>
      </c>
      <c r="H16" s="2">
        <v>1.85</v>
      </c>
      <c r="I16" s="19">
        <f t="shared" si="4"/>
        <v>48.114119119653097</v>
      </c>
      <c r="J16" s="6" t="s">
        <v>48</v>
      </c>
      <c r="K16" s="21" t="s">
        <v>49</v>
      </c>
      <c r="L16" s="4">
        <f t="shared" si="14"/>
        <v>793.88296547427615</v>
      </c>
      <c r="M16" s="3">
        <f t="shared" si="15"/>
        <v>40.897001251705134</v>
      </c>
      <c r="N16" s="3">
        <f t="shared" si="16"/>
        <v>0.81794002503410268</v>
      </c>
      <c r="O16" s="17">
        <f t="shared" si="17"/>
        <v>834.77996672598124</v>
      </c>
    </row>
    <row r="17" spans="2:15" x14ac:dyDescent="0.3">
      <c r="B17" s="16">
        <v>11</v>
      </c>
      <c r="C17" s="15">
        <f t="shared" si="3"/>
        <v>45880</v>
      </c>
      <c r="D17" s="13" t="s">
        <v>80</v>
      </c>
      <c r="E17" s="5" t="s">
        <v>81</v>
      </c>
      <c r="F17" s="1" t="s">
        <v>52</v>
      </c>
      <c r="G17" s="1" t="s">
        <v>116</v>
      </c>
      <c r="H17" s="2">
        <v>2.2200000000000002</v>
      </c>
      <c r="I17" s="19">
        <f t="shared" si="4"/>
        <v>50.592725256120076</v>
      </c>
      <c r="J17" s="6" t="s">
        <v>84</v>
      </c>
      <c r="K17" s="21" t="s">
        <v>49</v>
      </c>
      <c r="L17" s="4">
        <f t="shared" ref="L17:L19" si="18">O16</f>
        <v>834.77996672598124</v>
      </c>
      <c r="M17" s="3">
        <f t="shared" ref="M17:M19" si="19">IF(K17="w",(H17-1)*I17,-I17)</f>
        <v>61.723124812466502</v>
      </c>
      <c r="N17" s="3">
        <f t="shared" ref="N17:N19" si="20">IF(K17="w",(M17/100*2),0)</f>
        <v>1.23446249624933</v>
      </c>
      <c r="O17" s="17">
        <f t="shared" ref="O17:O19" si="21">L17+M17</f>
        <v>896.50309153844773</v>
      </c>
    </row>
    <row r="18" spans="2:15" x14ac:dyDescent="0.3">
      <c r="B18" s="16">
        <v>12</v>
      </c>
      <c r="C18" s="15">
        <f t="shared" si="3"/>
        <v>45881</v>
      </c>
      <c r="D18" s="13" t="s">
        <v>62</v>
      </c>
      <c r="E18" s="5" t="s">
        <v>149</v>
      </c>
      <c r="F18" s="1" t="s">
        <v>52</v>
      </c>
      <c r="G18" s="1" t="s">
        <v>53</v>
      </c>
      <c r="H18" s="2">
        <v>1.64</v>
      </c>
      <c r="I18" s="19">
        <f t="shared" si="4"/>
        <v>54.333520699299861</v>
      </c>
      <c r="J18" s="6" t="s">
        <v>150</v>
      </c>
      <c r="K18" s="21" t="s">
        <v>49</v>
      </c>
      <c r="L18" s="4">
        <f t="shared" si="18"/>
        <v>896.50309153844773</v>
      </c>
      <c r="M18" s="3">
        <f t="shared" si="19"/>
        <v>34.773453247551906</v>
      </c>
      <c r="N18" s="3">
        <f t="shared" si="20"/>
        <v>0.69546906495103811</v>
      </c>
      <c r="O18" s="17">
        <f t="shared" si="21"/>
        <v>931.27654478599959</v>
      </c>
    </row>
    <row r="19" spans="2:15" x14ac:dyDescent="0.3">
      <c r="B19" s="16">
        <v>13</v>
      </c>
      <c r="C19" s="15">
        <f t="shared" si="3"/>
        <v>45882</v>
      </c>
      <c r="D19" s="13" t="s">
        <v>87</v>
      </c>
      <c r="E19" s="5" t="s">
        <v>88</v>
      </c>
      <c r="F19" s="1" t="s">
        <v>74</v>
      </c>
      <c r="G19" s="1" t="s">
        <v>151</v>
      </c>
      <c r="H19" s="2">
        <v>1.71</v>
      </c>
      <c r="I19" s="19">
        <f t="shared" si="4"/>
        <v>56.441002714303004</v>
      </c>
      <c r="J19" s="6" t="s">
        <v>48</v>
      </c>
      <c r="K19" s="21" t="s">
        <v>61</v>
      </c>
      <c r="L19" s="4">
        <f t="shared" si="18"/>
        <v>931.27654478599959</v>
      </c>
      <c r="M19" s="3">
        <f t="shared" si="19"/>
        <v>-56.441002714303004</v>
      </c>
      <c r="N19" s="3">
        <f t="shared" si="20"/>
        <v>0</v>
      </c>
      <c r="O19" s="17">
        <f t="shared" si="21"/>
        <v>874.83554207169664</v>
      </c>
    </row>
    <row r="20" spans="2:15" x14ac:dyDescent="0.3">
      <c r="B20" s="16">
        <v>14</v>
      </c>
      <c r="C20" s="15">
        <f t="shared" si="3"/>
        <v>45883</v>
      </c>
      <c r="D20" s="13" t="s">
        <v>68</v>
      </c>
      <c r="E20" s="5" t="s">
        <v>152</v>
      </c>
      <c r="F20" s="1" t="s">
        <v>52</v>
      </c>
      <c r="G20" s="1" t="s">
        <v>53</v>
      </c>
      <c r="H20" s="2">
        <v>1.73</v>
      </c>
      <c r="I20" s="19">
        <f t="shared" si="4"/>
        <v>53.020335883133129</v>
      </c>
      <c r="J20" s="6" t="s">
        <v>60</v>
      </c>
      <c r="K20" s="21" t="s">
        <v>49</v>
      </c>
      <c r="L20" s="4">
        <f t="shared" ref="L20" si="22">O19</f>
        <v>874.83554207169664</v>
      </c>
      <c r="M20" s="3">
        <f t="shared" ref="M20" si="23">IF(K20="w",(H20-1)*I20,-I20)</f>
        <v>38.704845194687181</v>
      </c>
      <c r="N20" s="3">
        <f t="shared" ref="N20" si="24">IF(K20="w",(M20/100*2),0)</f>
        <v>0.77409690389374364</v>
      </c>
      <c r="O20" s="17">
        <f t="shared" ref="O20" si="25">L20+M20</f>
        <v>913.54038726638385</v>
      </c>
    </row>
    <row r="21" spans="2:15" x14ac:dyDescent="0.3">
      <c r="B21" s="16">
        <v>15</v>
      </c>
      <c r="C21" s="15">
        <f t="shared" si="3"/>
        <v>45884</v>
      </c>
      <c r="D21" s="13" t="s">
        <v>92</v>
      </c>
      <c r="E21" s="5" t="s">
        <v>93</v>
      </c>
      <c r="F21" s="1" t="s">
        <v>153</v>
      </c>
      <c r="G21" s="1" t="s">
        <v>154</v>
      </c>
      <c r="H21" s="2">
        <v>1.72</v>
      </c>
      <c r="I21" s="19">
        <f t="shared" si="4"/>
        <v>55.366084076750539</v>
      </c>
      <c r="J21" s="6" t="s">
        <v>155</v>
      </c>
      <c r="K21" s="21" t="s">
        <v>49</v>
      </c>
      <c r="L21" s="4">
        <f t="shared" si="14"/>
        <v>913.54038726638385</v>
      </c>
      <c r="M21" s="3">
        <f t="shared" si="15"/>
        <v>39.86358053526039</v>
      </c>
      <c r="N21" s="3">
        <f t="shared" si="16"/>
        <v>0.7972716107052078</v>
      </c>
      <c r="O21" s="17">
        <f t="shared" si="17"/>
        <v>953.40396780164428</v>
      </c>
    </row>
    <row r="22" spans="2:15" x14ac:dyDescent="0.3">
      <c r="B22" s="16">
        <v>16</v>
      </c>
      <c r="C22" s="15">
        <f t="shared" si="3"/>
        <v>45885</v>
      </c>
      <c r="D22" s="13" t="s">
        <v>92</v>
      </c>
      <c r="E22" s="5" t="s">
        <v>156</v>
      </c>
      <c r="F22" s="1" t="s">
        <v>157</v>
      </c>
      <c r="G22" s="1" t="s">
        <v>58</v>
      </c>
      <c r="H22" s="2">
        <v>1.65</v>
      </c>
      <c r="I22" s="19">
        <f t="shared" si="4"/>
        <v>57.782058654645105</v>
      </c>
      <c r="J22" s="6" t="s">
        <v>158</v>
      </c>
      <c r="K22" s="21" t="s">
        <v>49</v>
      </c>
      <c r="L22" s="4">
        <f t="shared" si="14"/>
        <v>953.40396780164428</v>
      </c>
      <c r="M22" s="3">
        <f t="shared" si="15"/>
        <v>37.558338125519313</v>
      </c>
      <c r="N22" s="3">
        <f t="shared" si="16"/>
        <v>0.75116676251038628</v>
      </c>
      <c r="O22" s="17">
        <f t="shared" si="17"/>
        <v>990.96230592716358</v>
      </c>
    </row>
    <row r="23" spans="2:15" x14ac:dyDescent="0.3">
      <c r="B23" s="16">
        <v>17</v>
      </c>
      <c r="C23" s="15">
        <f t="shared" si="3"/>
        <v>45886</v>
      </c>
      <c r="D23" s="13" t="s">
        <v>92</v>
      </c>
      <c r="E23" s="5" t="s">
        <v>159</v>
      </c>
      <c r="F23" s="1" t="s">
        <v>52</v>
      </c>
      <c r="G23" s="1" t="s">
        <v>53</v>
      </c>
      <c r="H23" s="2">
        <v>1.75</v>
      </c>
      <c r="I23" s="19">
        <f t="shared" si="4"/>
        <v>60.058321571343249</v>
      </c>
      <c r="J23" s="6" t="s">
        <v>108</v>
      </c>
      <c r="K23" s="21" t="s">
        <v>61</v>
      </c>
      <c r="L23" s="4">
        <f t="shared" si="14"/>
        <v>990.96230592716358</v>
      </c>
      <c r="M23" s="3">
        <f t="shared" si="15"/>
        <v>-60.058321571343249</v>
      </c>
      <c r="N23" s="3">
        <f t="shared" si="16"/>
        <v>0</v>
      </c>
      <c r="O23" s="17">
        <f t="shared" si="17"/>
        <v>930.90398435582028</v>
      </c>
    </row>
    <row r="24" spans="2:15" x14ac:dyDescent="0.3">
      <c r="B24" s="16">
        <v>18</v>
      </c>
      <c r="C24" s="15">
        <f t="shared" si="3"/>
        <v>45887</v>
      </c>
      <c r="D24" s="13" t="s">
        <v>92</v>
      </c>
      <c r="E24" s="5" t="s">
        <v>101</v>
      </c>
      <c r="F24" s="1" t="s">
        <v>157</v>
      </c>
      <c r="G24" s="1" t="s">
        <v>79</v>
      </c>
      <c r="H24" s="2">
        <v>1.74</v>
      </c>
      <c r="I24" s="19">
        <f t="shared" si="4"/>
        <v>56.41842329429214</v>
      </c>
      <c r="J24" s="6" t="s">
        <v>103</v>
      </c>
      <c r="K24" s="21" t="s">
        <v>49</v>
      </c>
      <c r="L24" s="4">
        <f t="shared" si="14"/>
        <v>930.90398435582028</v>
      </c>
      <c r="M24" s="3">
        <f t="shared" si="15"/>
        <v>41.74963323777618</v>
      </c>
      <c r="N24" s="3">
        <f t="shared" si="16"/>
        <v>0.83499266475552358</v>
      </c>
      <c r="O24" s="17">
        <f t="shared" si="17"/>
        <v>972.65361759359644</v>
      </c>
    </row>
    <row r="25" spans="2:15" x14ac:dyDescent="0.3">
      <c r="B25" s="16">
        <v>19</v>
      </c>
      <c r="C25" s="15">
        <f t="shared" si="3"/>
        <v>45888</v>
      </c>
      <c r="D25" s="13" t="s">
        <v>104</v>
      </c>
      <c r="E25" s="5" t="s">
        <v>105</v>
      </c>
      <c r="F25" s="1" t="s">
        <v>153</v>
      </c>
      <c r="G25" s="1" t="s">
        <v>160</v>
      </c>
      <c r="H25" s="2">
        <v>1.71</v>
      </c>
      <c r="I25" s="19">
        <f t="shared" si="4"/>
        <v>58.948704096581601</v>
      </c>
      <c r="J25" s="6" t="s">
        <v>103</v>
      </c>
      <c r="K25" s="21" t="s">
        <v>61</v>
      </c>
      <c r="L25" s="4">
        <f t="shared" ref="L25:L36" si="26">O24</f>
        <v>972.65361759359644</v>
      </c>
      <c r="M25" s="3">
        <f t="shared" ref="M25:M36" si="27">IF(K25="w",(H25-1)*I25,-I25)</f>
        <v>-58.948704096581601</v>
      </c>
      <c r="N25" s="3">
        <f t="shared" ref="N25:N36" si="28">IF(K25="w",(M25/100*2),0)</f>
        <v>0</v>
      </c>
      <c r="O25" s="17">
        <f t="shared" ref="O25:O36" si="29">L25+M25</f>
        <v>913.70491349701479</v>
      </c>
    </row>
    <row r="26" spans="2:15" x14ac:dyDescent="0.3">
      <c r="B26" s="16">
        <v>20</v>
      </c>
      <c r="C26" s="169">
        <f t="shared" si="3"/>
        <v>45889</v>
      </c>
      <c r="D26" s="124" t="s">
        <v>91</v>
      </c>
      <c r="E26" s="170"/>
      <c r="F26" s="171"/>
      <c r="G26" s="171"/>
      <c r="H26" s="172"/>
      <c r="I26" s="173">
        <v>0</v>
      </c>
      <c r="J26" s="174"/>
      <c r="K26" s="175"/>
      <c r="L26" s="176">
        <f t="shared" si="26"/>
        <v>913.70491349701479</v>
      </c>
      <c r="M26" s="177">
        <f t="shared" si="27"/>
        <v>0</v>
      </c>
      <c r="N26" s="177">
        <f t="shared" si="28"/>
        <v>0</v>
      </c>
      <c r="O26" s="176">
        <f t="shared" si="29"/>
        <v>913.70491349701479</v>
      </c>
    </row>
    <row r="27" spans="2:15" x14ac:dyDescent="0.3">
      <c r="B27" s="16">
        <v>21</v>
      </c>
      <c r="C27" s="169">
        <f t="shared" si="3"/>
        <v>45890</v>
      </c>
      <c r="D27" s="124" t="s">
        <v>91</v>
      </c>
      <c r="E27" s="170"/>
      <c r="F27" s="171"/>
      <c r="G27" s="171"/>
      <c r="H27" s="172"/>
      <c r="I27" s="173">
        <v>0</v>
      </c>
      <c r="J27" s="174"/>
      <c r="K27" s="175"/>
      <c r="L27" s="176">
        <f t="shared" si="26"/>
        <v>913.70491349701479</v>
      </c>
      <c r="M27" s="177">
        <f t="shared" si="27"/>
        <v>0</v>
      </c>
      <c r="N27" s="177">
        <f t="shared" si="28"/>
        <v>0</v>
      </c>
      <c r="O27" s="176">
        <f t="shared" si="29"/>
        <v>913.70491349701479</v>
      </c>
    </row>
    <row r="28" spans="2:15" x14ac:dyDescent="0.3">
      <c r="B28" s="16">
        <v>22</v>
      </c>
      <c r="C28" s="15">
        <f t="shared" si="3"/>
        <v>45891</v>
      </c>
      <c r="D28" s="13" t="s">
        <v>92</v>
      </c>
      <c r="E28" s="5" t="s">
        <v>161</v>
      </c>
      <c r="F28" s="1" t="s">
        <v>52</v>
      </c>
      <c r="G28" s="1" t="s">
        <v>53</v>
      </c>
      <c r="H28" s="2">
        <v>1.81</v>
      </c>
      <c r="I28" s="19">
        <f t="shared" si="4"/>
        <v>55.376055363455443</v>
      </c>
      <c r="J28" s="6" t="s">
        <v>112</v>
      </c>
      <c r="K28" s="21" t="s">
        <v>49</v>
      </c>
      <c r="L28" s="4">
        <f t="shared" si="26"/>
        <v>913.70491349701479</v>
      </c>
      <c r="M28" s="3">
        <f t="shared" si="27"/>
        <v>44.854604844398914</v>
      </c>
      <c r="N28" s="3">
        <f t="shared" si="28"/>
        <v>0.89709209688797831</v>
      </c>
      <c r="O28" s="17">
        <f t="shared" si="29"/>
        <v>958.55951834141365</v>
      </c>
    </row>
    <row r="29" spans="2:15" x14ac:dyDescent="0.3">
      <c r="B29" s="16">
        <v>23</v>
      </c>
      <c r="C29" s="15">
        <f t="shared" si="3"/>
        <v>45892</v>
      </c>
      <c r="D29" s="13" t="s">
        <v>92</v>
      </c>
      <c r="E29" s="5" t="s">
        <v>162</v>
      </c>
      <c r="F29" s="1" t="s">
        <v>82</v>
      </c>
      <c r="G29" s="1" t="s">
        <v>163</v>
      </c>
      <c r="H29" s="2">
        <v>2.34</v>
      </c>
      <c r="I29" s="19">
        <f t="shared" si="4"/>
        <v>58.094516263115977</v>
      </c>
      <c r="J29" s="6" t="s">
        <v>103</v>
      </c>
      <c r="K29" s="21" t="s">
        <v>61</v>
      </c>
      <c r="L29" s="4">
        <f t="shared" si="26"/>
        <v>958.55951834141365</v>
      </c>
      <c r="M29" s="3">
        <f t="shared" si="27"/>
        <v>-58.094516263115977</v>
      </c>
      <c r="N29" s="3">
        <f t="shared" si="28"/>
        <v>0</v>
      </c>
      <c r="O29" s="17">
        <f t="shared" si="29"/>
        <v>900.46500207829763</v>
      </c>
    </row>
    <row r="30" spans="2:15" x14ac:dyDescent="0.3">
      <c r="B30" s="16">
        <v>24</v>
      </c>
      <c r="C30" s="15">
        <f t="shared" si="3"/>
        <v>45893</v>
      </c>
      <c r="D30" s="13" t="s">
        <v>92</v>
      </c>
      <c r="E30" s="5" t="s">
        <v>164</v>
      </c>
      <c r="F30" s="1" t="s">
        <v>52</v>
      </c>
      <c r="G30" s="1" t="s">
        <v>53</v>
      </c>
      <c r="H30" s="2">
        <v>1.98</v>
      </c>
      <c r="I30" s="19">
        <f t="shared" si="4"/>
        <v>54.573636489593795</v>
      </c>
      <c r="J30" s="6" t="s">
        <v>54</v>
      </c>
      <c r="K30" s="21" t="s">
        <v>49</v>
      </c>
      <c r="L30" s="4">
        <f t="shared" si="26"/>
        <v>900.46500207829763</v>
      </c>
      <c r="M30" s="3">
        <f t="shared" si="27"/>
        <v>53.482163759801921</v>
      </c>
      <c r="N30" s="3">
        <f t="shared" si="28"/>
        <v>1.0696432751960385</v>
      </c>
      <c r="O30" s="17">
        <f t="shared" si="29"/>
        <v>953.94716583809952</v>
      </c>
    </row>
    <row r="31" spans="2:15" x14ac:dyDescent="0.3">
      <c r="B31" s="16">
        <v>25</v>
      </c>
      <c r="C31" s="15">
        <f t="shared" si="3"/>
        <v>45894</v>
      </c>
      <c r="D31" s="13" t="s">
        <v>92</v>
      </c>
      <c r="E31" s="5" t="s">
        <v>118</v>
      </c>
      <c r="F31" s="1" t="s">
        <v>82</v>
      </c>
      <c r="G31" s="1" t="s">
        <v>165</v>
      </c>
      <c r="H31" s="2">
        <v>2.2599999999999998</v>
      </c>
      <c r="I31" s="19">
        <f t="shared" si="4"/>
        <v>57.814979747763608</v>
      </c>
      <c r="J31" s="6" t="s">
        <v>120</v>
      </c>
      <c r="K31" s="21" t="s">
        <v>49</v>
      </c>
      <c r="L31" s="4">
        <f t="shared" si="26"/>
        <v>953.94716583809952</v>
      </c>
      <c r="M31" s="3">
        <f t="shared" si="27"/>
        <v>72.84687448218213</v>
      </c>
      <c r="N31" s="3">
        <f t="shared" si="28"/>
        <v>1.4569374896436427</v>
      </c>
      <c r="O31" s="17">
        <f t="shared" si="29"/>
        <v>1026.7940403202817</v>
      </c>
    </row>
    <row r="32" spans="2:15" x14ac:dyDescent="0.3">
      <c r="B32" s="16">
        <v>26</v>
      </c>
      <c r="C32" s="15">
        <f t="shared" si="3"/>
        <v>45895</v>
      </c>
      <c r="D32" s="13" t="s">
        <v>62</v>
      </c>
      <c r="E32" s="5" t="s">
        <v>166</v>
      </c>
      <c r="F32" s="1" t="s">
        <v>52</v>
      </c>
      <c r="G32" s="1" t="s">
        <v>53</v>
      </c>
      <c r="H32" s="2">
        <v>1.84</v>
      </c>
      <c r="I32" s="19">
        <f t="shared" si="4"/>
        <v>62.229941837592833</v>
      </c>
      <c r="J32" s="6" t="s">
        <v>54</v>
      </c>
      <c r="K32" s="21" t="s">
        <v>49</v>
      </c>
      <c r="L32" s="4">
        <f t="shared" si="26"/>
        <v>1026.7940403202817</v>
      </c>
      <c r="M32" s="3">
        <f t="shared" si="27"/>
        <v>52.273151143577984</v>
      </c>
      <c r="N32" s="3">
        <f t="shared" si="28"/>
        <v>1.0454630228715596</v>
      </c>
      <c r="O32" s="17">
        <f t="shared" si="29"/>
        <v>1079.0671914638597</v>
      </c>
    </row>
    <row r="33" spans="2:15" x14ac:dyDescent="0.3">
      <c r="B33" s="16">
        <v>27</v>
      </c>
      <c r="C33" s="15">
        <f t="shared" si="3"/>
        <v>45896</v>
      </c>
      <c r="D33" s="13" t="s">
        <v>62</v>
      </c>
      <c r="E33" s="5" t="s">
        <v>167</v>
      </c>
      <c r="F33" s="1" t="s">
        <v>82</v>
      </c>
      <c r="G33" s="1" t="s">
        <v>168</v>
      </c>
      <c r="H33" s="2">
        <v>1.71</v>
      </c>
      <c r="I33" s="19">
        <f t="shared" si="4"/>
        <v>65.398011603870287</v>
      </c>
      <c r="J33" s="6" t="s">
        <v>59</v>
      </c>
      <c r="K33" s="21" t="s">
        <v>49</v>
      </c>
      <c r="L33" s="4">
        <f t="shared" si="26"/>
        <v>1079.0671914638597</v>
      </c>
      <c r="M33" s="3">
        <f t="shared" si="27"/>
        <v>46.432588238747904</v>
      </c>
      <c r="N33" s="3">
        <f t="shared" si="28"/>
        <v>0.92865176477495803</v>
      </c>
      <c r="O33" s="17">
        <f t="shared" si="29"/>
        <v>1125.4997797026076</v>
      </c>
    </row>
    <row r="34" spans="2:15" x14ac:dyDescent="0.3">
      <c r="B34" s="16">
        <v>28</v>
      </c>
      <c r="C34" s="15">
        <f t="shared" si="3"/>
        <v>45897</v>
      </c>
      <c r="D34" s="13" t="s">
        <v>68</v>
      </c>
      <c r="E34" s="5" t="s">
        <v>169</v>
      </c>
      <c r="F34" s="1" t="s">
        <v>170</v>
      </c>
      <c r="G34" s="1" t="s">
        <v>171</v>
      </c>
      <c r="H34" s="2">
        <v>1.76</v>
      </c>
      <c r="I34" s="19">
        <f t="shared" si="4"/>
        <v>68.212107860764092</v>
      </c>
      <c r="J34" s="6" t="s">
        <v>47</v>
      </c>
      <c r="K34" s="21" t="s">
        <v>49</v>
      </c>
      <c r="L34" s="4">
        <f t="shared" si="26"/>
        <v>1125.4997797026076</v>
      </c>
      <c r="M34" s="3">
        <f t="shared" si="27"/>
        <v>51.841201974180713</v>
      </c>
      <c r="N34" s="3">
        <f t="shared" si="28"/>
        <v>1.0368240394836143</v>
      </c>
      <c r="O34" s="17">
        <f t="shared" si="29"/>
        <v>1177.3409816767883</v>
      </c>
    </row>
    <row r="35" spans="2:15" x14ac:dyDescent="0.3">
      <c r="B35" s="16">
        <v>29</v>
      </c>
      <c r="C35" s="15">
        <f t="shared" si="3"/>
        <v>45898</v>
      </c>
      <c r="D35" s="13" t="s">
        <v>104</v>
      </c>
      <c r="E35" s="5" t="s">
        <v>173</v>
      </c>
      <c r="F35" s="1" t="s">
        <v>82</v>
      </c>
      <c r="G35" s="1" t="s">
        <v>174</v>
      </c>
      <c r="H35" s="2">
        <v>2.2599999999999998</v>
      </c>
      <c r="I35" s="19">
        <f t="shared" si="4"/>
        <v>71.353998889502321</v>
      </c>
      <c r="J35" s="6" t="s">
        <v>59</v>
      </c>
      <c r="K35" s="21" t="s">
        <v>49</v>
      </c>
      <c r="L35" s="4">
        <f t="shared" si="26"/>
        <v>1177.3409816767883</v>
      </c>
      <c r="M35" s="3">
        <f t="shared" si="27"/>
        <v>89.906038600772916</v>
      </c>
      <c r="N35" s="3">
        <f t="shared" si="28"/>
        <v>1.7981207720154584</v>
      </c>
      <c r="O35" s="17">
        <f t="shared" si="29"/>
        <v>1267.2470202775612</v>
      </c>
    </row>
    <row r="36" spans="2:15" x14ac:dyDescent="0.3">
      <c r="B36" s="16">
        <v>30</v>
      </c>
      <c r="C36" s="15">
        <f t="shared" si="3"/>
        <v>45899</v>
      </c>
      <c r="D36" s="13" t="s">
        <v>92</v>
      </c>
      <c r="E36" s="5" t="s">
        <v>175</v>
      </c>
      <c r="F36" s="1" t="s">
        <v>157</v>
      </c>
      <c r="G36" s="1" t="s">
        <v>79</v>
      </c>
      <c r="H36" s="2">
        <v>2.5</v>
      </c>
      <c r="I36" s="19">
        <f t="shared" si="4"/>
        <v>76.802849713791588</v>
      </c>
      <c r="J36" s="6" t="s">
        <v>66</v>
      </c>
      <c r="K36" s="21" t="s">
        <v>61</v>
      </c>
      <c r="L36" s="4">
        <f t="shared" si="26"/>
        <v>1267.2470202775612</v>
      </c>
      <c r="M36" s="3">
        <f t="shared" si="27"/>
        <v>-76.802849713791588</v>
      </c>
      <c r="N36" s="3">
        <f t="shared" si="28"/>
        <v>0</v>
      </c>
      <c r="O36" s="17">
        <f t="shared" si="29"/>
        <v>1190.4441705637696</v>
      </c>
    </row>
    <row r="37" spans="2:15" x14ac:dyDescent="0.3">
      <c r="B37" s="16">
        <v>31</v>
      </c>
      <c r="C37" s="15">
        <f t="shared" si="3"/>
        <v>45900</v>
      </c>
      <c r="D37" s="13" t="s">
        <v>92</v>
      </c>
      <c r="E37" s="5" t="s">
        <v>176</v>
      </c>
      <c r="F37" s="1" t="s">
        <v>82</v>
      </c>
      <c r="G37" s="1" t="s">
        <v>177</v>
      </c>
      <c r="H37" s="2">
        <v>2.04</v>
      </c>
      <c r="I37" s="19">
        <f t="shared" si="4"/>
        <v>72.148131549319373</v>
      </c>
      <c r="J37" s="6" t="s">
        <v>60</v>
      </c>
      <c r="K37" s="21" t="s">
        <v>61</v>
      </c>
      <c r="L37" s="4">
        <f t="shared" ref="L37" si="30">O36</f>
        <v>1190.4441705637696</v>
      </c>
      <c r="M37" s="3">
        <f t="shared" ref="M37" si="31">IF(K37="w",(H37-1)*I37,-I37)</f>
        <v>-72.148131549319373</v>
      </c>
      <c r="N37" s="3">
        <f t="shared" ref="N37" si="32">IF(K37="w",(M37/100*2),0)</f>
        <v>0</v>
      </c>
      <c r="O37" s="17">
        <f t="shared" ref="O37" si="33">L37+M37</f>
        <v>1118.2960390144503</v>
      </c>
    </row>
  </sheetData>
  <mergeCells count="1">
    <mergeCell ref="G2:G4"/>
  </mergeCells>
  <conditionalFormatting sqref="D7:H25 D26 D28:H37">
    <cfRule type="containsBlanks" dxfId="9" priority="1">
      <formula>LEN(TRIM(D7))=0</formula>
    </cfRule>
  </conditionalFormatting>
  <conditionalFormatting sqref="J7:K25 J28:K37">
    <cfRule type="containsBlanks" dxfId="8" priority="3">
      <formula>LEN(TRIM(J7))=0</formula>
    </cfRule>
  </conditionalFormatting>
  <conditionalFormatting sqref="K7:K25 K28:K37">
    <cfRule type="cellIs" dxfId="7" priority="4" operator="equal">
      <formula>"D"</formula>
    </cfRule>
    <cfRule type="cellIs" dxfId="6" priority="5" operator="equal">
      <formula>"L"</formula>
    </cfRule>
    <cfRule type="cellIs" dxfId="5" priority="6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6"/>
  <sheetViews>
    <sheetView showGridLines="0" workbookViewId="0">
      <pane ySplit="2" topLeftCell="A3" activePane="bottomLeft" state="frozen"/>
      <selection pane="bottomLeft" activeCell="J33" sqref="J33"/>
    </sheetView>
  </sheetViews>
  <sheetFormatPr defaultRowHeight="14.4" x14ac:dyDescent="0.3"/>
  <cols>
    <col min="1" max="1" width="3.6640625" customWidth="1"/>
    <col min="3" max="3" width="14.5546875" customWidth="1"/>
    <col min="4" max="4" width="13.33203125" customWidth="1"/>
  </cols>
  <sheetData>
    <row r="2" spans="2:4" ht="25.2" x14ac:dyDescent="0.45">
      <c r="B2" s="49" t="s">
        <v>225</v>
      </c>
    </row>
    <row r="4" spans="2:4" ht="21" customHeight="1" x14ac:dyDescent="0.3">
      <c r="B4" s="45" t="s">
        <v>0</v>
      </c>
      <c r="C4" s="45" t="s">
        <v>39</v>
      </c>
      <c r="D4" s="45" t="s">
        <v>40</v>
      </c>
    </row>
    <row r="5" spans="2:4" x14ac:dyDescent="0.3">
      <c r="B5" s="48">
        <v>0</v>
      </c>
      <c r="C5" s="46">
        <v>0</v>
      </c>
      <c r="D5" s="47">
        <v>0</v>
      </c>
    </row>
    <row r="6" spans="2:4" x14ac:dyDescent="0.3">
      <c r="B6" s="48">
        <v>1</v>
      </c>
      <c r="C6" s="46">
        <f>'PGX5 - Results'!M7-'PGX5 - Results'!N7</f>
        <v>44.545454545454547</v>
      </c>
      <c r="D6" s="47">
        <f>D5+C6</f>
        <v>44.545454545454547</v>
      </c>
    </row>
    <row r="7" spans="2:4" x14ac:dyDescent="0.3">
      <c r="B7" s="48">
        <v>2</v>
      </c>
      <c r="C7" s="46">
        <f>'PGX5 - Results'!M8-'PGX5 - Results'!N8</f>
        <v>-63.36088154269973</v>
      </c>
      <c r="D7" s="47">
        <f t="shared" ref="D7:D36" si="0">D6+C7</f>
        <v>-18.815426997245183</v>
      </c>
    </row>
    <row r="8" spans="2:4" x14ac:dyDescent="0.3">
      <c r="B8" s="48">
        <v>3</v>
      </c>
      <c r="C8" s="46">
        <f>'PGX5 - Results'!M9-'PGX5 - Results'!N9</f>
        <v>-59.520828115869442</v>
      </c>
      <c r="D8" s="47">
        <f t="shared" si="0"/>
        <v>-78.336255113114618</v>
      </c>
    </row>
    <row r="9" spans="2:4" x14ac:dyDescent="0.3">
      <c r="B9" s="48">
        <v>4</v>
      </c>
      <c r="C9" s="46">
        <f>'PGX5 - Results'!M10-'PGX5 - Results'!N10</f>
        <v>-55.913505199756138</v>
      </c>
      <c r="D9" s="47">
        <f t="shared" si="0"/>
        <v>-134.24976031287076</v>
      </c>
    </row>
    <row r="10" spans="2:4" x14ac:dyDescent="0.3">
      <c r="B10" s="48">
        <v>5</v>
      </c>
      <c r="C10" s="46">
        <f>'PGX5 - Results'!M11-'PGX5 - Results'!N11</f>
        <v>-52.524807914922434</v>
      </c>
      <c r="D10" s="47">
        <f t="shared" si="0"/>
        <v>-186.7745682277932</v>
      </c>
    </row>
    <row r="11" spans="2:4" x14ac:dyDescent="0.3">
      <c r="B11" s="48">
        <v>6</v>
      </c>
      <c r="C11" s="46">
        <f>'PGX5 - Results'!M12-'PGX5 - Results'!N12</f>
        <v>-49.341486223108951</v>
      </c>
      <c r="D11" s="47">
        <f t="shared" si="0"/>
        <v>-236.11605445090214</v>
      </c>
    </row>
    <row r="12" spans="2:4" x14ac:dyDescent="0.3">
      <c r="B12" s="48">
        <v>7</v>
      </c>
      <c r="C12" s="46">
        <f>'PGX5 - Results'!M13-'PGX5 - Results'!N13</f>
        <v>33.613812729665355</v>
      </c>
      <c r="D12" s="47">
        <f t="shared" si="0"/>
        <v>-202.50224172123677</v>
      </c>
    </row>
    <row r="13" spans="2:4" x14ac:dyDescent="0.3">
      <c r="B13" s="48">
        <v>8</v>
      </c>
      <c r="C13" s="46">
        <f>'PGX5 - Results'!M14-'PGX5 - Results'!N14</f>
        <v>45.08820842640943</v>
      </c>
      <c r="D13" s="47">
        <f t="shared" si="0"/>
        <v>-157.41403329482733</v>
      </c>
    </row>
    <row r="14" spans="2:4" x14ac:dyDescent="0.3">
      <c r="B14" s="48">
        <v>9</v>
      </c>
      <c r="C14" s="46">
        <f>'PGX5 - Results'!M15-'PGX5 - Results'!N15</f>
        <v>-51.218255837050073</v>
      </c>
      <c r="D14" s="47">
        <f t="shared" si="0"/>
        <v>-208.6322891318774</v>
      </c>
    </row>
    <row r="15" spans="2:4" x14ac:dyDescent="0.3">
      <c r="B15" s="48">
        <v>10</v>
      </c>
      <c r="C15" s="46">
        <f>'PGX5 - Results'!M16-'PGX5 - Results'!N16</f>
        <v>40.07906122667103</v>
      </c>
      <c r="D15" s="47">
        <f t="shared" si="0"/>
        <v>-168.55322790520637</v>
      </c>
    </row>
    <row r="16" spans="2:4" x14ac:dyDescent="0.3">
      <c r="B16" s="48">
        <v>11</v>
      </c>
      <c r="C16" s="46">
        <f>'PGX5 - Results'!M17-'PGX5 - Results'!N17</f>
        <v>60.488662316217173</v>
      </c>
      <c r="D16" s="47">
        <f t="shared" si="0"/>
        <v>-108.0645655889892</v>
      </c>
    </row>
    <row r="17" spans="2:4" x14ac:dyDescent="0.3">
      <c r="B17" s="48">
        <v>12</v>
      </c>
      <c r="C17" s="46">
        <f>'PGX5 - Results'!M18-'PGX5 - Results'!N18</f>
        <v>34.077984182600865</v>
      </c>
      <c r="D17" s="47">
        <f t="shared" si="0"/>
        <v>-73.986581406388325</v>
      </c>
    </row>
    <row r="18" spans="2:4" x14ac:dyDescent="0.3">
      <c r="B18" s="48">
        <v>13</v>
      </c>
      <c r="C18" s="46">
        <f>'PGX5 - Results'!M19-'PGX5 - Results'!N19</f>
        <v>-56.441002714303004</v>
      </c>
      <c r="D18" s="47">
        <f t="shared" si="0"/>
        <v>-130.42758412069134</v>
      </c>
    </row>
    <row r="19" spans="2:4" x14ac:dyDescent="0.3">
      <c r="B19" s="48">
        <v>14</v>
      </c>
      <c r="C19" s="46">
        <f>'PGX5 - Results'!M20-'PGX5 - Results'!N20</f>
        <v>37.930748290793439</v>
      </c>
      <c r="D19" s="47">
        <f t="shared" si="0"/>
        <v>-92.49683582989789</v>
      </c>
    </row>
    <row r="20" spans="2:4" x14ac:dyDescent="0.3">
      <c r="B20" s="48">
        <v>15</v>
      </c>
      <c r="C20" s="46">
        <f>'PGX5 - Results'!M21-'PGX5 - Results'!N21</f>
        <v>39.06630892455518</v>
      </c>
      <c r="D20" s="47">
        <f t="shared" si="0"/>
        <v>-53.43052690534271</v>
      </c>
    </row>
    <row r="21" spans="2:4" x14ac:dyDescent="0.3">
      <c r="B21" s="48">
        <v>16</v>
      </c>
      <c r="C21" s="46">
        <f>'PGX5 - Results'!M22-'PGX5 - Results'!N22</f>
        <v>36.807171363008926</v>
      </c>
      <c r="D21" s="47">
        <f t="shared" si="0"/>
        <v>-16.623355542333783</v>
      </c>
    </row>
    <row r="22" spans="2:4" x14ac:dyDescent="0.3">
      <c r="B22" s="48">
        <v>17</v>
      </c>
      <c r="C22" s="46">
        <f>'PGX5 - Results'!M23-'PGX5 - Results'!N23</f>
        <v>-60.058321571343249</v>
      </c>
      <c r="D22" s="47">
        <f t="shared" si="0"/>
        <v>-76.68167711367704</v>
      </c>
    </row>
    <row r="23" spans="2:4" x14ac:dyDescent="0.3">
      <c r="B23" s="48">
        <v>18</v>
      </c>
      <c r="C23" s="46">
        <f>'PGX5 - Results'!M24-'PGX5 - Results'!N24</f>
        <v>40.914640573020655</v>
      </c>
      <c r="D23" s="47">
        <f t="shared" si="0"/>
        <v>-35.767036540656385</v>
      </c>
    </row>
    <row r="24" spans="2:4" x14ac:dyDescent="0.3">
      <c r="B24" s="48">
        <v>19</v>
      </c>
      <c r="C24" s="46">
        <f>'PGX5 - Results'!M25-'PGX5 - Results'!N25</f>
        <v>-58.948704096581601</v>
      </c>
      <c r="D24" s="47">
        <f t="shared" si="0"/>
        <v>-94.715740637237985</v>
      </c>
    </row>
    <row r="25" spans="2:4" x14ac:dyDescent="0.3">
      <c r="B25" s="48">
        <v>20</v>
      </c>
      <c r="C25" s="46">
        <f>'PGX5 - Results'!M26-'PGX5 - Results'!N26</f>
        <v>0</v>
      </c>
      <c r="D25" s="47">
        <f t="shared" si="0"/>
        <v>-94.715740637237985</v>
      </c>
    </row>
    <row r="26" spans="2:4" x14ac:dyDescent="0.3">
      <c r="B26" s="48">
        <v>21</v>
      </c>
      <c r="C26" s="46">
        <f>'PGX5 - Results'!M27-'PGX5 - Results'!N27</f>
        <v>0</v>
      </c>
      <c r="D26" s="47">
        <f t="shared" si="0"/>
        <v>-94.715740637237985</v>
      </c>
    </row>
    <row r="27" spans="2:4" x14ac:dyDescent="0.3">
      <c r="B27" s="48">
        <v>22</v>
      </c>
      <c r="C27" s="46">
        <f>'PGX5 - Results'!M28-'PGX5 - Results'!N28</f>
        <v>43.957512747510933</v>
      </c>
      <c r="D27" s="47">
        <f t="shared" si="0"/>
        <v>-50.758227889727053</v>
      </c>
    </row>
    <row r="28" spans="2:4" x14ac:dyDescent="0.3">
      <c r="B28" s="48">
        <v>23</v>
      </c>
      <c r="C28" s="46">
        <f>'PGX5 - Results'!M29-'PGX5 - Results'!N29</f>
        <v>-58.094516263115977</v>
      </c>
      <c r="D28" s="47">
        <f t="shared" si="0"/>
        <v>-108.85274415284303</v>
      </c>
    </row>
    <row r="29" spans="2:4" x14ac:dyDescent="0.3">
      <c r="B29" s="48">
        <v>24</v>
      </c>
      <c r="C29" s="46">
        <f>'PGX5 - Results'!M30-'PGX5 - Results'!N30</f>
        <v>52.412520484605885</v>
      </c>
      <c r="D29" s="47">
        <f t="shared" si="0"/>
        <v>-56.440223668237145</v>
      </c>
    </row>
    <row r="30" spans="2:4" x14ac:dyDescent="0.3">
      <c r="B30" s="48">
        <v>25</v>
      </c>
      <c r="C30" s="46">
        <f>'PGX5 - Results'!M31-'PGX5 - Results'!N31</f>
        <v>71.389936992538495</v>
      </c>
      <c r="D30" s="47">
        <f t="shared" si="0"/>
        <v>14.949713324301349</v>
      </c>
    </row>
    <row r="31" spans="2:4" x14ac:dyDescent="0.3">
      <c r="B31" s="48">
        <v>26</v>
      </c>
      <c r="C31" s="46">
        <f>'PGX5 - Results'!M32-'PGX5 - Results'!N32</f>
        <v>51.227688120706425</v>
      </c>
      <c r="D31" s="47">
        <f t="shared" si="0"/>
        <v>66.177401445007774</v>
      </c>
    </row>
    <row r="32" spans="2:4" x14ac:dyDescent="0.3">
      <c r="B32" s="48">
        <v>27</v>
      </c>
      <c r="C32" s="46">
        <f>'PGX5 - Results'!M33-'PGX5 - Results'!N33</f>
        <v>45.503936473972949</v>
      </c>
      <c r="D32" s="47">
        <f t="shared" si="0"/>
        <v>111.68133791898072</v>
      </c>
    </row>
    <row r="33" spans="2:4" x14ac:dyDescent="0.3">
      <c r="B33" s="48">
        <v>28</v>
      </c>
      <c r="C33" s="46">
        <f>'PGX5 - Results'!M34-'PGX5 - Results'!N34</f>
        <v>50.804377934697101</v>
      </c>
      <c r="D33" s="47">
        <f t="shared" si="0"/>
        <v>162.48571585367782</v>
      </c>
    </row>
    <row r="34" spans="2:4" x14ac:dyDescent="0.3">
      <c r="B34" s="48">
        <v>29</v>
      </c>
      <c r="C34" s="46">
        <f>'PGX5 - Results'!M35-'PGX5 - Results'!N35</f>
        <v>88.107917828757465</v>
      </c>
      <c r="D34" s="47">
        <f t="shared" si="0"/>
        <v>250.59363368243527</v>
      </c>
    </row>
    <row r="35" spans="2:4" x14ac:dyDescent="0.3">
      <c r="B35" s="48">
        <v>30</v>
      </c>
      <c r="C35" s="46">
        <f>'PGX5 - Results'!M36-'PGX5 - Results'!N36</f>
        <v>-76.802849713791588</v>
      </c>
      <c r="D35" s="47">
        <f t="shared" si="0"/>
        <v>173.79078396864367</v>
      </c>
    </row>
    <row r="36" spans="2:4" x14ac:dyDescent="0.3">
      <c r="B36" s="48">
        <v>31</v>
      </c>
      <c r="C36" s="46">
        <f>'PGX5 - Results'!M37-'PGX5 - Results'!N37</f>
        <v>-72.148131549319373</v>
      </c>
      <c r="D36" s="47">
        <f t="shared" si="0"/>
        <v>101.64265241932429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137"/>
  <sheetViews>
    <sheetView showGridLines="0" workbookViewId="0">
      <pane ySplit="6" topLeftCell="A120" activePane="bottomLeft" state="frozen"/>
      <selection pane="bottomLeft" activeCell="F26" sqref="F26"/>
    </sheetView>
  </sheetViews>
  <sheetFormatPr defaultRowHeight="15.6" x14ac:dyDescent="0.3"/>
  <cols>
    <col min="1" max="1" width="5.5546875" customWidth="1"/>
    <col min="2" max="2" width="7.77734375" style="121" customWidth="1"/>
    <col min="3" max="3" width="17.44140625" style="65" customWidth="1"/>
    <col min="4" max="4" width="13.109375" style="93" customWidth="1"/>
    <col min="5" max="5" width="30" style="66" customWidth="1"/>
    <col min="6" max="6" width="16.88671875" style="93" bestFit="1" customWidth="1"/>
    <col min="7" max="7" width="10.6640625" style="94" bestFit="1" customWidth="1"/>
    <col min="8" max="8" width="11" style="93" customWidth="1"/>
    <col min="9" max="9" width="11.5546875" style="64" customWidth="1"/>
    <col min="10" max="10" width="11.44140625" style="95" customWidth="1"/>
    <col min="11" max="11" width="12.5546875" style="93" customWidth="1"/>
    <col min="12" max="12" width="13.33203125" style="93" customWidth="1"/>
    <col min="13" max="13" width="15.33203125" style="96" customWidth="1"/>
  </cols>
  <sheetData>
    <row r="1" spans="2:13" ht="9.75" customHeight="1" thickBot="1" x14ac:dyDescent="0.35"/>
    <row r="2" spans="2:13" ht="30" customHeight="1" x14ac:dyDescent="0.3">
      <c r="B2" s="238"/>
      <c r="C2" s="239"/>
      <c r="D2" s="239"/>
      <c r="E2" s="240"/>
      <c r="F2" s="226" t="s">
        <v>29</v>
      </c>
      <c r="G2" s="77" t="s">
        <v>30</v>
      </c>
      <c r="H2" s="78">
        <v>50</v>
      </c>
      <c r="I2" s="77" t="s">
        <v>31</v>
      </c>
      <c r="J2" s="78">
        <f>M134+50</f>
        <v>59.696959999999976</v>
      </c>
      <c r="K2" s="229" t="s">
        <v>32</v>
      </c>
      <c r="L2" s="230"/>
      <c r="M2" s="79">
        <f>H134</f>
        <v>41.957999999999885</v>
      </c>
    </row>
    <row r="3" spans="2:13" ht="30" customHeight="1" x14ac:dyDescent="0.3">
      <c r="B3" s="241"/>
      <c r="C3" s="242"/>
      <c r="D3" s="242"/>
      <c r="E3" s="243"/>
      <c r="F3" s="227"/>
      <c r="G3" s="80" t="s">
        <v>16</v>
      </c>
      <c r="H3" s="81">
        <f>'FTR - Results'!I3</f>
        <v>45870</v>
      </c>
      <c r="I3" s="82" t="s">
        <v>33</v>
      </c>
      <c r="J3" s="83">
        <f>J2-H2</f>
        <v>9.6969599999999758</v>
      </c>
      <c r="K3" s="231" t="s">
        <v>27</v>
      </c>
      <c r="L3" s="232"/>
      <c r="M3" s="84">
        <f>J3/M2*100</f>
        <v>23.111111111111114</v>
      </c>
    </row>
    <row r="4" spans="2:13" ht="30" customHeight="1" thickBot="1" x14ac:dyDescent="0.35">
      <c r="B4" s="244"/>
      <c r="C4" s="245"/>
      <c r="D4" s="245"/>
      <c r="E4" s="246"/>
      <c r="F4" s="228"/>
      <c r="G4" s="85" t="s">
        <v>222</v>
      </c>
      <c r="H4" s="86">
        <v>42</v>
      </c>
      <c r="I4" s="85" t="s">
        <v>35</v>
      </c>
      <c r="J4" s="87">
        <f>J3/H2*100</f>
        <v>19.393919999999952</v>
      </c>
      <c r="K4" s="233" t="s">
        <v>28</v>
      </c>
      <c r="L4" s="234"/>
      <c r="M4" s="88">
        <f>J3/H2*100</f>
        <v>19.393919999999952</v>
      </c>
    </row>
    <row r="5" spans="2:13" ht="7.5" customHeight="1" thickBot="1" x14ac:dyDescent="0.35"/>
    <row r="6" spans="2:13" x14ac:dyDescent="0.3">
      <c r="B6" s="107" t="s">
        <v>134</v>
      </c>
      <c r="C6" s="157" t="s">
        <v>1</v>
      </c>
      <c r="D6" s="108" t="s">
        <v>42</v>
      </c>
      <c r="E6" s="109" t="s">
        <v>2</v>
      </c>
      <c r="F6" s="108" t="s">
        <v>36</v>
      </c>
      <c r="G6" s="110" t="s">
        <v>5</v>
      </c>
      <c r="H6" s="108" t="s">
        <v>19</v>
      </c>
      <c r="I6" s="108" t="s">
        <v>21</v>
      </c>
      <c r="J6" s="108" t="s">
        <v>22</v>
      </c>
      <c r="K6" s="108" t="s">
        <v>23</v>
      </c>
      <c r="L6" s="108" t="s">
        <v>37</v>
      </c>
      <c r="M6" s="111" t="s">
        <v>20</v>
      </c>
    </row>
    <row r="7" spans="2:13" ht="14.4" x14ac:dyDescent="0.3">
      <c r="B7" s="235">
        <v>1</v>
      </c>
      <c r="C7" s="213">
        <f>H3</f>
        <v>45870</v>
      </c>
      <c r="D7" s="215" t="s">
        <v>43</v>
      </c>
      <c r="E7" s="217" t="s">
        <v>178</v>
      </c>
      <c r="F7" s="158" t="s">
        <v>47</v>
      </c>
      <c r="G7" s="159">
        <v>8.6</v>
      </c>
      <c r="H7" s="185">
        <v>0.33300000000000002</v>
      </c>
      <c r="I7" s="219" t="s">
        <v>47</v>
      </c>
      <c r="J7" s="186" t="s">
        <v>49</v>
      </c>
      <c r="K7" s="97">
        <f t="shared" ref="K7:K70" si="0">IF(J7="w",(G7-1)*H7,-H7)</f>
        <v>2.5308000000000002</v>
      </c>
      <c r="L7" s="97">
        <f t="shared" ref="L7:L70" si="1">IF(J7="w",(K7/100*2),0)</f>
        <v>5.0616000000000001E-2</v>
      </c>
      <c r="M7" s="112">
        <f t="shared" ref="M7:M70" si="2">K7-L7</f>
        <v>2.4801839999999999</v>
      </c>
    </row>
    <row r="8" spans="2:13" ht="14.4" x14ac:dyDescent="0.3">
      <c r="B8" s="236"/>
      <c r="C8" s="214"/>
      <c r="D8" s="216"/>
      <c r="E8" s="218"/>
      <c r="F8" s="158" t="s">
        <v>172</v>
      </c>
      <c r="G8" s="159">
        <v>11.5</v>
      </c>
      <c r="H8" s="185">
        <v>0.33300000000000002</v>
      </c>
      <c r="I8" s="218"/>
      <c r="J8" s="186" t="s">
        <v>61</v>
      </c>
      <c r="K8" s="97">
        <f t="shared" si="0"/>
        <v>-0.33300000000000002</v>
      </c>
      <c r="L8" s="97">
        <f t="shared" si="1"/>
        <v>0</v>
      </c>
      <c r="M8" s="112">
        <f t="shared" si="2"/>
        <v>-0.33300000000000002</v>
      </c>
    </row>
    <row r="9" spans="2:13" ht="14.4" x14ac:dyDescent="0.3">
      <c r="B9" s="237"/>
      <c r="C9" s="214"/>
      <c r="D9" s="216"/>
      <c r="E9" s="218"/>
      <c r="F9" s="158" t="s">
        <v>136</v>
      </c>
      <c r="G9" s="159">
        <v>9.1999999999999993</v>
      </c>
      <c r="H9" s="185">
        <v>0.33300000000000002</v>
      </c>
      <c r="I9" s="218"/>
      <c r="J9" s="186" t="s">
        <v>61</v>
      </c>
      <c r="K9" s="97">
        <f t="shared" si="0"/>
        <v>-0.33300000000000002</v>
      </c>
      <c r="L9" s="97">
        <f t="shared" si="1"/>
        <v>0</v>
      </c>
      <c r="M9" s="112">
        <f t="shared" si="2"/>
        <v>-0.33300000000000002</v>
      </c>
    </row>
    <row r="10" spans="2:13" ht="14.4" x14ac:dyDescent="0.3">
      <c r="B10" s="223">
        <v>2</v>
      </c>
      <c r="C10" s="213">
        <f>C7+1</f>
        <v>45871</v>
      </c>
      <c r="D10" s="215" t="s">
        <v>50</v>
      </c>
      <c r="E10" s="217" t="s">
        <v>179</v>
      </c>
      <c r="F10" s="158" t="s">
        <v>54</v>
      </c>
      <c r="G10" s="159">
        <v>9.8000000000000007</v>
      </c>
      <c r="H10" s="185">
        <v>0.33300000000000002</v>
      </c>
      <c r="I10" s="219" t="s">
        <v>54</v>
      </c>
      <c r="J10" s="186" t="s">
        <v>49</v>
      </c>
      <c r="K10" s="97">
        <f t="shared" si="0"/>
        <v>2.9304000000000006</v>
      </c>
      <c r="L10" s="97">
        <f t="shared" si="1"/>
        <v>5.8608000000000014E-2</v>
      </c>
      <c r="M10" s="112">
        <f t="shared" si="2"/>
        <v>2.8717920000000006</v>
      </c>
    </row>
    <row r="11" spans="2:13" ht="14.4" x14ac:dyDescent="0.3">
      <c r="B11" s="247"/>
      <c r="C11" s="214"/>
      <c r="D11" s="216"/>
      <c r="E11" s="218"/>
      <c r="F11" s="158" t="s">
        <v>48</v>
      </c>
      <c r="G11" s="159">
        <v>19</v>
      </c>
      <c r="H11" s="185">
        <v>0.33300000000000002</v>
      </c>
      <c r="I11" s="218"/>
      <c r="J11" s="186" t="s">
        <v>61</v>
      </c>
      <c r="K11" s="97">
        <f t="shared" si="0"/>
        <v>-0.33300000000000002</v>
      </c>
      <c r="L11" s="97">
        <f t="shared" si="1"/>
        <v>0</v>
      </c>
      <c r="M11" s="112">
        <f t="shared" si="2"/>
        <v>-0.33300000000000002</v>
      </c>
    </row>
    <row r="12" spans="2:13" ht="14.4" x14ac:dyDescent="0.3">
      <c r="B12" s="247"/>
      <c r="C12" s="214"/>
      <c r="D12" s="216"/>
      <c r="E12" s="218"/>
      <c r="F12" s="158" t="s">
        <v>136</v>
      </c>
      <c r="G12" s="159">
        <v>9.6</v>
      </c>
      <c r="H12" s="185">
        <v>0.33300000000000002</v>
      </c>
      <c r="I12" s="218"/>
      <c r="J12" s="186" t="s">
        <v>61</v>
      </c>
      <c r="K12" s="97">
        <f t="shared" si="0"/>
        <v>-0.33300000000000002</v>
      </c>
      <c r="L12" s="97">
        <f t="shared" si="1"/>
        <v>0</v>
      </c>
      <c r="M12" s="112">
        <f t="shared" si="2"/>
        <v>-0.33300000000000002</v>
      </c>
    </row>
    <row r="13" spans="2:13" ht="14.4" x14ac:dyDescent="0.3">
      <c r="B13" s="247"/>
      <c r="C13" s="213">
        <f>C10</f>
        <v>45871</v>
      </c>
      <c r="D13" s="215" t="s">
        <v>80</v>
      </c>
      <c r="E13" s="217" t="s">
        <v>180</v>
      </c>
      <c r="F13" s="158" t="s">
        <v>84</v>
      </c>
      <c r="G13" s="159">
        <v>8.8000000000000007</v>
      </c>
      <c r="H13" s="185">
        <v>0.33300000000000002</v>
      </c>
      <c r="I13" s="219" t="s">
        <v>48</v>
      </c>
      <c r="J13" s="186" t="s">
        <v>61</v>
      </c>
      <c r="K13" s="97">
        <f t="shared" si="0"/>
        <v>-0.33300000000000002</v>
      </c>
      <c r="L13" s="97">
        <f t="shared" si="1"/>
        <v>0</v>
      </c>
      <c r="M13" s="112">
        <f t="shared" si="2"/>
        <v>-0.33300000000000002</v>
      </c>
    </row>
    <row r="14" spans="2:13" ht="14.4" x14ac:dyDescent="0.3">
      <c r="B14" s="247"/>
      <c r="C14" s="214"/>
      <c r="D14" s="216"/>
      <c r="E14" s="218"/>
      <c r="F14" s="158" t="s">
        <v>47</v>
      </c>
      <c r="G14" s="159">
        <v>10</v>
      </c>
      <c r="H14" s="185">
        <v>0.33300000000000002</v>
      </c>
      <c r="I14" s="218"/>
      <c r="J14" s="186" t="s">
        <v>61</v>
      </c>
      <c r="K14" s="97">
        <f t="shared" si="0"/>
        <v>-0.33300000000000002</v>
      </c>
      <c r="L14" s="97">
        <f t="shared" si="1"/>
        <v>0</v>
      </c>
      <c r="M14" s="112">
        <f t="shared" si="2"/>
        <v>-0.33300000000000002</v>
      </c>
    </row>
    <row r="15" spans="2:13" ht="14.4" x14ac:dyDescent="0.3">
      <c r="B15" s="247"/>
      <c r="C15" s="214"/>
      <c r="D15" s="216"/>
      <c r="E15" s="218"/>
      <c r="F15" s="158" t="s">
        <v>172</v>
      </c>
      <c r="G15" s="159">
        <v>16</v>
      </c>
      <c r="H15" s="185">
        <v>0.33300000000000002</v>
      </c>
      <c r="I15" s="218"/>
      <c r="J15" s="186" t="s">
        <v>61</v>
      </c>
      <c r="K15" s="97">
        <f t="shared" si="0"/>
        <v>-0.33300000000000002</v>
      </c>
      <c r="L15" s="97">
        <f t="shared" si="1"/>
        <v>0</v>
      </c>
      <c r="M15" s="112">
        <f t="shared" si="2"/>
        <v>-0.33300000000000002</v>
      </c>
    </row>
    <row r="16" spans="2:13" ht="14.4" x14ac:dyDescent="0.3">
      <c r="B16" s="235">
        <v>3</v>
      </c>
      <c r="C16" s="213">
        <f>C13+1</f>
        <v>45872</v>
      </c>
      <c r="D16" s="215" t="s">
        <v>50</v>
      </c>
      <c r="E16" s="217" t="s">
        <v>181</v>
      </c>
      <c r="F16" s="158" t="s">
        <v>60</v>
      </c>
      <c r="G16" s="159">
        <v>9.6</v>
      </c>
      <c r="H16" s="185">
        <v>0.33300000000000002</v>
      </c>
      <c r="I16" s="219" t="s">
        <v>48</v>
      </c>
      <c r="J16" s="186" t="s">
        <v>61</v>
      </c>
      <c r="K16" s="97">
        <f t="shared" si="0"/>
        <v>-0.33300000000000002</v>
      </c>
      <c r="L16" s="97">
        <f t="shared" si="1"/>
        <v>0</v>
      </c>
      <c r="M16" s="112">
        <f t="shared" si="2"/>
        <v>-0.33300000000000002</v>
      </c>
    </row>
    <row r="17" spans="2:13" ht="14.4" x14ac:dyDescent="0.3">
      <c r="B17" s="236"/>
      <c r="C17" s="214"/>
      <c r="D17" s="216"/>
      <c r="E17" s="218"/>
      <c r="F17" s="158" t="s">
        <v>54</v>
      </c>
      <c r="G17" s="159">
        <v>7.8</v>
      </c>
      <c r="H17" s="185">
        <v>0.33300000000000002</v>
      </c>
      <c r="I17" s="218"/>
      <c r="J17" s="186" t="s">
        <v>61</v>
      </c>
      <c r="K17" s="97">
        <f t="shared" si="0"/>
        <v>-0.33300000000000002</v>
      </c>
      <c r="L17" s="97">
        <f t="shared" si="1"/>
        <v>0</v>
      </c>
      <c r="M17" s="112">
        <f t="shared" si="2"/>
        <v>-0.33300000000000002</v>
      </c>
    </row>
    <row r="18" spans="2:13" ht="14.4" x14ac:dyDescent="0.3">
      <c r="B18" s="237"/>
      <c r="C18" s="214"/>
      <c r="D18" s="216"/>
      <c r="E18" s="218"/>
      <c r="F18" s="158" t="s">
        <v>48</v>
      </c>
      <c r="G18" s="159">
        <v>17.5</v>
      </c>
      <c r="H18" s="185">
        <v>0.33300000000000002</v>
      </c>
      <c r="I18" s="218"/>
      <c r="J18" s="186" t="s">
        <v>49</v>
      </c>
      <c r="K18" s="97">
        <f t="shared" si="0"/>
        <v>5.4945000000000004</v>
      </c>
      <c r="L18" s="97">
        <f t="shared" si="1"/>
        <v>0.10989</v>
      </c>
      <c r="M18" s="112">
        <f t="shared" si="2"/>
        <v>5.3846100000000003</v>
      </c>
    </row>
    <row r="19" spans="2:13" ht="14.4" x14ac:dyDescent="0.3">
      <c r="B19" s="223">
        <v>4</v>
      </c>
      <c r="C19" s="213">
        <f>C16</f>
        <v>45872</v>
      </c>
      <c r="D19" s="215" t="s">
        <v>43</v>
      </c>
      <c r="E19" s="217" t="s">
        <v>182</v>
      </c>
      <c r="F19" s="158" t="s">
        <v>54</v>
      </c>
      <c r="G19" s="159">
        <v>9.8000000000000007</v>
      </c>
      <c r="H19" s="185">
        <v>0.33300000000000002</v>
      </c>
      <c r="I19" s="219" t="s">
        <v>47</v>
      </c>
      <c r="J19" s="186" t="s">
        <v>61</v>
      </c>
      <c r="K19" s="97">
        <f t="shared" si="0"/>
        <v>-0.33300000000000002</v>
      </c>
      <c r="L19" s="97">
        <f t="shared" si="1"/>
        <v>0</v>
      </c>
      <c r="M19" s="112">
        <f t="shared" si="2"/>
        <v>-0.33300000000000002</v>
      </c>
    </row>
    <row r="20" spans="2:13" ht="14.4" x14ac:dyDescent="0.3">
      <c r="B20" s="223"/>
      <c r="C20" s="214"/>
      <c r="D20" s="216"/>
      <c r="E20" s="218"/>
      <c r="F20" s="158" t="s">
        <v>60</v>
      </c>
      <c r="G20" s="159">
        <v>9.6</v>
      </c>
      <c r="H20" s="185">
        <v>0.33300000000000002</v>
      </c>
      <c r="I20" s="218"/>
      <c r="J20" s="186" t="s">
        <v>61</v>
      </c>
      <c r="K20" s="97">
        <f t="shared" si="0"/>
        <v>-0.33300000000000002</v>
      </c>
      <c r="L20" s="97">
        <f t="shared" si="1"/>
        <v>0</v>
      </c>
      <c r="M20" s="112">
        <f t="shared" si="2"/>
        <v>-0.33300000000000002</v>
      </c>
    </row>
    <row r="21" spans="2:13" ht="14.4" x14ac:dyDescent="0.3">
      <c r="B21" s="223"/>
      <c r="C21" s="214"/>
      <c r="D21" s="216"/>
      <c r="E21" s="218"/>
      <c r="F21" s="158" t="s">
        <v>48</v>
      </c>
      <c r="G21" s="159">
        <v>14.5</v>
      </c>
      <c r="H21" s="185">
        <v>0.33300000000000002</v>
      </c>
      <c r="I21" s="218"/>
      <c r="J21" s="186" t="s">
        <v>61</v>
      </c>
      <c r="K21" s="97">
        <f t="shared" si="0"/>
        <v>-0.33300000000000002</v>
      </c>
      <c r="L21" s="97">
        <f t="shared" si="1"/>
        <v>0</v>
      </c>
      <c r="M21" s="112">
        <f t="shared" si="2"/>
        <v>-0.33300000000000002</v>
      </c>
    </row>
    <row r="22" spans="2:13" ht="14.4" x14ac:dyDescent="0.3">
      <c r="B22" s="223"/>
      <c r="C22" s="213">
        <f>C19+1</f>
        <v>45873</v>
      </c>
      <c r="D22" s="215" t="s">
        <v>50</v>
      </c>
      <c r="E22" s="217" t="s">
        <v>183</v>
      </c>
      <c r="F22" s="158" t="s">
        <v>54</v>
      </c>
      <c r="G22" s="159">
        <v>7.6</v>
      </c>
      <c r="H22" s="185">
        <v>0.33300000000000002</v>
      </c>
      <c r="I22" s="219" t="s">
        <v>59</v>
      </c>
      <c r="J22" s="186" t="s">
        <v>61</v>
      </c>
      <c r="K22" s="97">
        <f t="shared" si="0"/>
        <v>-0.33300000000000002</v>
      </c>
      <c r="L22" s="97">
        <f t="shared" si="1"/>
        <v>0</v>
      </c>
      <c r="M22" s="112">
        <f t="shared" si="2"/>
        <v>-0.33300000000000002</v>
      </c>
    </row>
    <row r="23" spans="2:13" ht="14.4" x14ac:dyDescent="0.3">
      <c r="B23" s="223"/>
      <c r="C23" s="214"/>
      <c r="D23" s="216"/>
      <c r="E23" s="218"/>
      <c r="F23" s="158" t="s">
        <v>60</v>
      </c>
      <c r="G23" s="159">
        <v>10</v>
      </c>
      <c r="H23" s="185">
        <v>0.33300000000000002</v>
      </c>
      <c r="I23" s="218"/>
      <c r="J23" s="186" t="s">
        <v>61</v>
      </c>
      <c r="K23" s="97">
        <f t="shared" si="0"/>
        <v>-0.33300000000000002</v>
      </c>
      <c r="L23" s="97">
        <f t="shared" si="1"/>
        <v>0</v>
      </c>
      <c r="M23" s="112">
        <f t="shared" si="2"/>
        <v>-0.33300000000000002</v>
      </c>
    </row>
    <row r="24" spans="2:13" ht="14.4" x14ac:dyDescent="0.3">
      <c r="B24" s="223"/>
      <c r="C24" s="214"/>
      <c r="D24" s="216"/>
      <c r="E24" s="218"/>
      <c r="F24" s="158" t="s">
        <v>48</v>
      </c>
      <c r="G24" s="159">
        <v>17</v>
      </c>
      <c r="H24" s="185">
        <v>0.33300000000000002</v>
      </c>
      <c r="I24" s="218"/>
      <c r="J24" s="186" t="s">
        <v>61</v>
      </c>
      <c r="K24" s="97">
        <f t="shared" si="0"/>
        <v>-0.33300000000000002</v>
      </c>
      <c r="L24" s="97">
        <f t="shared" si="1"/>
        <v>0</v>
      </c>
      <c r="M24" s="112">
        <f t="shared" si="2"/>
        <v>-0.33300000000000002</v>
      </c>
    </row>
    <row r="25" spans="2:13" ht="14.4" x14ac:dyDescent="0.3">
      <c r="B25" s="223">
        <v>5</v>
      </c>
      <c r="C25" s="213">
        <f>C22+1</f>
        <v>45874</v>
      </c>
      <c r="D25" s="215" t="s">
        <v>62</v>
      </c>
      <c r="E25" s="217" t="s">
        <v>184</v>
      </c>
      <c r="F25" s="158" t="s">
        <v>54</v>
      </c>
      <c r="G25" s="159">
        <v>7.8</v>
      </c>
      <c r="H25" s="185">
        <v>0.33300000000000002</v>
      </c>
      <c r="I25" s="219" t="s">
        <v>64</v>
      </c>
      <c r="J25" s="186" t="s">
        <v>61</v>
      </c>
      <c r="K25" s="97">
        <f t="shared" si="0"/>
        <v>-0.33300000000000002</v>
      </c>
      <c r="L25" s="97">
        <f t="shared" si="1"/>
        <v>0</v>
      </c>
      <c r="M25" s="112">
        <f t="shared" si="2"/>
        <v>-0.33300000000000002</v>
      </c>
    </row>
    <row r="26" spans="2:13" ht="14.4" x14ac:dyDescent="0.3">
      <c r="B26" s="224"/>
      <c r="C26" s="214"/>
      <c r="D26" s="216"/>
      <c r="E26" s="218"/>
      <c r="F26" s="158" t="s">
        <v>60</v>
      </c>
      <c r="G26" s="159">
        <v>10.5</v>
      </c>
      <c r="H26" s="185">
        <v>0.33300000000000002</v>
      </c>
      <c r="I26" s="218"/>
      <c r="J26" s="186" t="s">
        <v>61</v>
      </c>
      <c r="K26" s="97">
        <f t="shared" si="0"/>
        <v>-0.33300000000000002</v>
      </c>
      <c r="L26" s="97">
        <f t="shared" si="1"/>
        <v>0</v>
      </c>
      <c r="M26" s="112">
        <f t="shared" si="2"/>
        <v>-0.33300000000000002</v>
      </c>
    </row>
    <row r="27" spans="2:13" ht="14.4" x14ac:dyDescent="0.3">
      <c r="B27" s="224"/>
      <c r="C27" s="214"/>
      <c r="D27" s="216"/>
      <c r="E27" s="218"/>
      <c r="F27" s="158" t="s">
        <v>48</v>
      </c>
      <c r="G27" s="159">
        <v>17.5</v>
      </c>
      <c r="H27" s="185">
        <v>0.33300000000000002</v>
      </c>
      <c r="I27" s="218"/>
      <c r="J27" s="186" t="s">
        <v>61</v>
      </c>
      <c r="K27" s="97">
        <f t="shared" si="0"/>
        <v>-0.33300000000000002</v>
      </c>
      <c r="L27" s="97">
        <f t="shared" si="1"/>
        <v>0</v>
      </c>
      <c r="M27" s="112">
        <f t="shared" si="2"/>
        <v>-0.33300000000000002</v>
      </c>
    </row>
    <row r="28" spans="2:13" ht="14.4" x14ac:dyDescent="0.3">
      <c r="B28" s="224"/>
      <c r="C28" s="213">
        <f>C25</f>
        <v>45874</v>
      </c>
      <c r="D28" s="215" t="s">
        <v>62</v>
      </c>
      <c r="E28" s="217" t="s">
        <v>185</v>
      </c>
      <c r="F28" s="158" t="s">
        <v>103</v>
      </c>
      <c r="G28" s="159">
        <v>7.4</v>
      </c>
      <c r="H28" s="185">
        <v>0.33300000000000002</v>
      </c>
      <c r="I28" s="219" t="s">
        <v>84</v>
      </c>
      <c r="J28" s="186" t="s">
        <v>61</v>
      </c>
      <c r="K28" s="97">
        <f t="shared" si="0"/>
        <v>-0.33300000000000002</v>
      </c>
      <c r="L28" s="97">
        <f t="shared" si="1"/>
        <v>0</v>
      </c>
      <c r="M28" s="112">
        <f t="shared" si="2"/>
        <v>-0.33300000000000002</v>
      </c>
    </row>
    <row r="29" spans="2:13" ht="14.4" x14ac:dyDescent="0.3">
      <c r="B29" s="224"/>
      <c r="C29" s="214"/>
      <c r="D29" s="216"/>
      <c r="E29" s="218"/>
      <c r="F29" s="158" t="s">
        <v>59</v>
      </c>
      <c r="G29" s="159">
        <v>8.4</v>
      </c>
      <c r="H29" s="185">
        <v>0.33300000000000002</v>
      </c>
      <c r="I29" s="218"/>
      <c r="J29" s="186" t="s">
        <v>61</v>
      </c>
      <c r="K29" s="97">
        <f t="shared" si="0"/>
        <v>-0.33300000000000002</v>
      </c>
      <c r="L29" s="97">
        <f t="shared" si="1"/>
        <v>0</v>
      </c>
      <c r="M29" s="112">
        <f t="shared" si="2"/>
        <v>-0.33300000000000002</v>
      </c>
    </row>
    <row r="30" spans="2:13" ht="14.4" x14ac:dyDescent="0.3">
      <c r="B30" s="224"/>
      <c r="C30" s="214"/>
      <c r="D30" s="216"/>
      <c r="E30" s="218"/>
      <c r="F30" s="158" t="s">
        <v>60</v>
      </c>
      <c r="G30" s="159">
        <v>9.8000000000000007</v>
      </c>
      <c r="H30" s="185">
        <v>0.33300000000000002</v>
      </c>
      <c r="I30" s="218"/>
      <c r="J30" s="186" t="s">
        <v>61</v>
      </c>
      <c r="K30" s="97">
        <f t="shared" si="0"/>
        <v>-0.33300000000000002</v>
      </c>
      <c r="L30" s="97">
        <f t="shared" si="1"/>
        <v>0</v>
      </c>
      <c r="M30" s="112">
        <f t="shared" si="2"/>
        <v>-0.33300000000000002</v>
      </c>
    </row>
    <row r="31" spans="2:13" ht="14.4" x14ac:dyDescent="0.3">
      <c r="B31" s="223">
        <v>6</v>
      </c>
      <c r="C31" s="213">
        <f>C28+1</f>
        <v>45875</v>
      </c>
      <c r="D31" s="215" t="s">
        <v>62</v>
      </c>
      <c r="E31" s="217" t="s">
        <v>186</v>
      </c>
      <c r="F31" s="158" t="s">
        <v>60</v>
      </c>
      <c r="G31" s="159">
        <v>12</v>
      </c>
      <c r="H31" s="185">
        <v>0.33300000000000002</v>
      </c>
      <c r="I31" s="219" t="s">
        <v>84</v>
      </c>
      <c r="J31" s="186" t="s">
        <v>61</v>
      </c>
      <c r="K31" s="97">
        <f t="shared" si="0"/>
        <v>-0.33300000000000002</v>
      </c>
      <c r="L31" s="97">
        <f t="shared" si="1"/>
        <v>0</v>
      </c>
      <c r="M31" s="112">
        <f t="shared" si="2"/>
        <v>-0.33300000000000002</v>
      </c>
    </row>
    <row r="32" spans="2:13" ht="14.4" x14ac:dyDescent="0.3">
      <c r="B32" s="224"/>
      <c r="C32" s="214"/>
      <c r="D32" s="216"/>
      <c r="E32" s="218"/>
      <c r="F32" s="158" t="s">
        <v>48</v>
      </c>
      <c r="G32" s="159">
        <v>14.5</v>
      </c>
      <c r="H32" s="185">
        <v>0.33300000000000002</v>
      </c>
      <c r="I32" s="218"/>
      <c r="J32" s="186" t="s">
        <v>61</v>
      </c>
      <c r="K32" s="97">
        <f t="shared" si="0"/>
        <v>-0.33300000000000002</v>
      </c>
      <c r="L32" s="97">
        <f t="shared" si="1"/>
        <v>0</v>
      </c>
      <c r="M32" s="112">
        <f t="shared" si="2"/>
        <v>-0.33300000000000002</v>
      </c>
    </row>
    <row r="33" spans="2:13" ht="14.4" x14ac:dyDescent="0.3">
      <c r="B33" s="224"/>
      <c r="C33" s="214"/>
      <c r="D33" s="216"/>
      <c r="E33" s="218"/>
      <c r="F33" s="158" t="s">
        <v>65</v>
      </c>
      <c r="G33" s="159">
        <v>26</v>
      </c>
      <c r="H33" s="185">
        <v>0.33300000000000002</v>
      </c>
      <c r="I33" s="218"/>
      <c r="J33" s="186" t="s">
        <v>61</v>
      </c>
      <c r="K33" s="97">
        <f t="shared" si="0"/>
        <v>-0.33300000000000002</v>
      </c>
      <c r="L33" s="97">
        <f t="shared" si="1"/>
        <v>0</v>
      </c>
      <c r="M33" s="112">
        <f t="shared" si="2"/>
        <v>-0.33300000000000002</v>
      </c>
    </row>
    <row r="34" spans="2:13" ht="14.4" x14ac:dyDescent="0.3">
      <c r="B34" s="224"/>
      <c r="C34" s="213">
        <f>C31</f>
        <v>45875</v>
      </c>
      <c r="D34" s="215" t="s">
        <v>62</v>
      </c>
      <c r="E34" s="217" t="s">
        <v>187</v>
      </c>
      <c r="F34" s="158" t="s">
        <v>54</v>
      </c>
      <c r="G34" s="159">
        <v>7.8</v>
      </c>
      <c r="H34" s="185">
        <v>0.33300000000000002</v>
      </c>
      <c r="I34" s="219" t="s">
        <v>60</v>
      </c>
      <c r="J34" s="186" t="s">
        <v>61</v>
      </c>
      <c r="K34" s="97">
        <f t="shared" si="0"/>
        <v>-0.33300000000000002</v>
      </c>
      <c r="L34" s="97">
        <f t="shared" si="1"/>
        <v>0</v>
      </c>
      <c r="M34" s="112">
        <f t="shared" si="2"/>
        <v>-0.33300000000000002</v>
      </c>
    </row>
    <row r="35" spans="2:13" ht="14.4" x14ac:dyDescent="0.3">
      <c r="B35" s="224"/>
      <c r="C35" s="214"/>
      <c r="D35" s="216"/>
      <c r="E35" s="218"/>
      <c r="F35" s="158" t="s">
        <v>60</v>
      </c>
      <c r="G35" s="159">
        <v>11</v>
      </c>
      <c r="H35" s="185">
        <v>0.33300000000000002</v>
      </c>
      <c r="I35" s="218"/>
      <c r="J35" s="186" t="s">
        <v>49</v>
      </c>
      <c r="K35" s="97">
        <f t="shared" si="0"/>
        <v>3.33</v>
      </c>
      <c r="L35" s="97">
        <f t="shared" si="1"/>
        <v>6.6600000000000006E-2</v>
      </c>
      <c r="M35" s="112">
        <f t="shared" si="2"/>
        <v>3.2633999999999999</v>
      </c>
    </row>
    <row r="36" spans="2:13" ht="14.4" x14ac:dyDescent="0.3">
      <c r="B36" s="224"/>
      <c r="C36" s="214"/>
      <c r="D36" s="216"/>
      <c r="E36" s="218"/>
      <c r="F36" s="158" t="s">
        <v>48</v>
      </c>
      <c r="G36" s="159">
        <v>14.5</v>
      </c>
      <c r="H36" s="185">
        <v>0.33300000000000002</v>
      </c>
      <c r="I36" s="218"/>
      <c r="J36" s="186" t="s">
        <v>61</v>
      </c>
      <c r="K36" s="97">
        <f t="shared" si="0"/>
        <v>-0.33300000000000002</v>
      </c>
      <c r="L36" s="97">
        <f t="shared" si="1"/>
        <v>0</v>
      </c>
      <c r="M36" s="112">
        <f t="shared" si="2"/>
        <v>-0.33300000000000002</v>
      </c>
    </row>
    <row r="37" spans="2:13" ht="14.4" x14ac:dyDescent="0.3">
      <c r="B37" s="223">
        <v>7</v>
      </c>
      <c r="C37" s="213">
        <f>C34+1</f>
        <v>45876</v>
      </c>
      <c r="D37" s="215" t="s">
        <v>68</v>
      </c>
      <c r="E37" s="217" t="s">
        <v>188</v>
      </c>
      <c r="F37" s="158" t="s">
        <v>54</v>
      </c>
      <c r="G37" s="159">
        <v>8.1999999999999993</v>
      </c>
      <c r="H37" s="185">
        <v>0.33300000000000002</v>
      </c>
      <c r="I37" s="219" t="s">
        <v>135</v>
      </c>
      <c r="J37" s="186" t="s">
        <v>61</v>
      </c>
      <c r="K37" s="97">
        <f t="shared" si="0"/>
        <v>-0.33300000000000002</v>
      </c>
      <c r="L37" s="97">
        <f t="shared" si="1"/>
        <v>0</v>
      </c>
      <c r="M37" s="112">
        <f t="shared" si="2"/>
        <v>-0.33300000000000002</v>
      </c>
    </row>
    <row r="38" spans="2:13" ht="14.4" x14ac:dyDescent="0.3">
      <c r="B38" s="224"/>
      <c r="C38" s="214"/>
      <c r="D38" s="216"/>
      <c r="E38" s="218"/>
      <c r="F38" s="158" t="s">
        <v>136</v>
      </c>
      <c r="G38" s="159">
        <v>9.6</v>
      </c>
      <c r="H38" s="185">
        <v>0.33300000000000002</v>
      </c>
      <c r="I38" s="218"/>
      <c r="J38" s="186" t="s">
        <v>61</v>
      </c>
      <c r="K38" s="97">
        <f t="shared" si="0"/>
        <v>-0.33300000000000002</v>
      </c>
      <c r="L38" s="97">
        <f t="shared" si="1"/>
        <v>0</v>
      </c>
      <c r="M38" s="112">
        <f t="shared" si="2"/>
        <v>-0.33300000000000002</v>
      </c>
    </row>
    <row r="39" spans="2:13" ht="14.4" x14ac:dyDescent="0.3">
      <c r="B39" s="224"/>
      <c r="C39" s="214"/>
      <c r="D39" s="216"/>
      <c r="E39" s="218"/>
      <c r="F39" s="158" t="s">
        <v>135</v>
      </c>
      <c r="G39" s="159">
        <v>15.5</v>
      </c>
      <c r="H39" s="185">
        <v>0.33300000000000002</v>
      </c>
      <c r="I39" s="218"/>
      <c r="J39" s="186" t="s">
        <v>49</v>
      </c>
      <c r="K39" s="97">
        <f t="shared" si="0"/>
        <v>4.8285</v>
      </c>
      <c r="L39" s="97">
        <f t="shared" si="1"/>
        <v>9.6570000000000003E-2</v>
      </c>
      <c r="M39" s="112">
        <f t="shared" si="2"/>
        <v>4.7319300000000002</v>
      </c>
    </row>
    <row r="40" spans="2:13" ht="14.4" x14ac:dyDescent="0.3">
      <c r="B40" s="224"/>
      <c r="C40" s="213">
        <f>C37</f>
        <v>45876</v>
      </c>
      <c r="D40" s="215" t="s">
        <v>68</v>
      </c>
      <c r="E40" s="217" t="s">
        <v>189</v>
      </c>
      <c r="F40" s="158" t="s">
        <v>54</v>
      </c>
      <c r="G40" s="159">
        <v>7.2</v>
      </c>
      <c r="H40" s="185">
        <v>0.33300000000000002</v>
      </c>
      <c r="I40" s="219" t="s">
        <v>70</v>
      </c>
      <c r="J40" s="186" t="s">
        <v>61</v>
      </c>
      <c r="K40" s="97">
        <f t="shared" si="0"/>
        <v>-0.33300000000000002</v>
      </c>
      <c r="L40" s="97">
        <f t="shared" si="1"/>
        <v>0</v>
      </c>
      <c r="M40" s="112">
        <f t="shared" si="2"/>
        <v>-0.33300000000000002</v>
      </c>
    </row>
    <row r="41" spans="2:13" ht="14.4" x14ac:dyDescent="0.3">
      <c r="B41" s="224"/>
      <c r="C41" s="214"/>
      <c r="D41" s="216"/>
      <c r="E41" s="218"/>
      <c r="F41" s="158" t="s">
        <v>60</v>
      </c>
      <c r="G41" s="159">
        <v>11</v>
      </c>
      <c r="H41" s="185">
        <v>0.33300000000000002</v>
      </c>
      <c r="I41" s="218"/>
      <c r="J41" s="186" t="s">
        <v>61</v>
      </c>
      <c r="K41" s="97">
        <f t="shared" si="0"/>
        <v>-0.33300000000000002</v>
      </c>
      <c r="L41" s="97">
        <f t="shared" si="1"/>
        <v>0</v>
      </c>
      <c r="M41" s="112">
        <f t="shared" si="2"/>
        <v>-0.33300000000000002</v>
      </c>
    </row>
    <row r="42" spans="2:13" ht="14.4" x14ac:dyDescent="0.3">
      <c r="B42" s="224"/>
      <c r="C42" s="214"/>
      <c r="D42" s="216"/>
      <c r="E42" s="218"/>
      <c r="F42" s="158" t="s">
        <v>48</v>
      </c>
      <c r="G42" s="159">
        <v>17</v>
      </c>
      <c r="H42" s="185">
        <v>0.33300000000000002</v>
      </c>
      <c r="I42" s="218"/>
      <c r="J42" s="186" t="s">
        <v>61</v>
      </c>
      <c r="K42" s="97">
        <f t="shared" si="0"/>
        <v>-0.33300000000000002</v>
      </c>
      <c r="L42" s="97">
        <f t="shared" si="1"/>
        <v>0</v>
      </c>
      <c r="M42" s="112">
        <f t="shared" si="2"/>
        <v>-0.33300000000000002</v>
      </c>
    </row>
    <row r="43" spans="2:13" ht="14.4" x14ac:dyDescent="0.3">
      <c r="B43" s="223">
        <v>8</v>
      </c>
      <c r="C43" s="213">
        <f>C40+1</f>
        <v>45877</v>
      </c>
      <c r="D43" s="215" t="s">
        <v>71</v>
      </c>
      <c r="E43" s="217" t="s">
        <v>190</v>
      </c>
      <c r="F43" s="158" t="s">
        <v>54</v>
      </c>
      <c r="G43" s="159">
        <v>7</v>
      </c>
      <c r="H43" s="185">
        <v>0.33300000000000002</v>
      </c>
      <c r="I43" s="219" t="s">
        <v>54</v>
      </c>
      <c r="J43" s="186" t="s">
        <v>49</v>
      </c>
      <c r="K43" s="97">
        <f t="shared" si="0"/>
        <v>1.9980000000000002</v>
      </c>
      <c r="L43" s="97">
        <f t="shared" si="1"/>
        <v>3.9960000000000002E-2</v>
      </c>
      <c r="M43" s="112">
        <f t="shared" si="2"/>
        <v>1.9580400000000002</v>
      </c>
    </row>
    <row r="44" spans="2:13" ht="14.4" x14ac:dyDescent="0.3">
      <c r="B44" s="224"/>
      <c r="C44" s="214"/>
      <c r="D44" s="216"/>
      <c r="E44" s="218"/>
      <c r="F44" s="158" t="s">
        <v>60</v>
      </c>
      <c r="G44" s="159">
        <v>11.5</v>
      </c>
      <c r="H44" s="185">
        <v>0.33300000000000002</v>
      </c>
      <c r="I44" s="218"/>
      <c r="J44" s="186" t="s">
        <v>61</v>
      </c>
      <c r="K44" s="97">
        <f t="shared" si="0"/>
        <v>-0.33300000000000002</v>
      </c>
      <c r="L44" s="97">
        <f t="shared" si="1"/>
        <v>0</v>
      </c>
      <c r="M44" s="112">
        <f t="shared" si="2"/>
        <v>-0.33300000000000002</v>
      </c>
    </row>
    <row r="45" spans="2:13" ht="14.4" x14ac:dyDescent="0.3">
      <c r="B45" s="224"/>
      <c r="C45" s="214"/>
      <c r="D45" s="216"/>
      <c r="E45" s="218"/>
      <c r="F45" s="158" t="s">
        <v>48</v>
      </c>
      <c r="G45" s="159">
        <v>17.5</v>
      </c>
      <c r="H45" s="185">
        <v>0.33300000000000002</v>
      </c>
      <c r="I45" s="218"/>
      <c r="J45" s="186" t="s">
        <v>61</v>
      </c>
      <c r="K45" s="97">
        <f t="shared" si="0"/>
        <v>-0.33300000000000002</v>
      </c>
      <c r="L45" s="97">
        <f t="shared" si="1"/>
        <v>0</v>
      </c>
      <c r="M45" s="112">
        <f t="shared" si="2"/>
        <v>-0.33300000000000002</v>
      </c>
    </row>
    <row r="46" spans="2:13" ht="14.4" x14ac:dyDescent="0.3">
      <c r="B46" s="223">
        <v>9</v>
      </c>
      <c r="C46" s="213">
        <f>C43+1</f>
        <v>45878</v>
      </c>
      <c r="D46" s="215" t="s">
        <v>71</v>
      </c>
      <c r="E46" s="217" t="s">
        <v>191</v>
      </c>
      <c r="F46" s="158" t="s">
        <v>59</v>
      </c>
      <c r="G46" s="159">
        <v>9</v>
      </c>
      <c r="H46" s="185">
        <v>0.33300000000000002</v>
      </c>
      <c r="I46" s="219" t="s">
        <v>76</v>
      </c>
      <c r="J46" s="186" t="s">
        <v>61</v>
      </c>
      <c r="K46" s="97">
        <f t="shared" si="0"/>
        <v>-0.33300000000000002</v>
      </c>
      <c r="L46" s="97">
        <f t="shared" si="1"/>
        <v>0</v>
      </c>
      <c r="M46" s="112">
        <f t="shared" si="2"/>
        <v>-0.33300000000000002</v>
      </c>
    </row>
    <row r="47" spans="2:13" ht="14.4" x14ac:dyDescent="0.3">
      <c r="B47" s="224"/>
      <c r="C47" s="214"/>
      <c r="D47" s="216"/>
      <c r="E47" s="218"/>
      <c r="F47" s="158" t="s">
        <v>60</v>
      </c>
      <c r="G47" s="159">
        <v>10</v>
      </c>
      <c r="H47" s="185">
        <v>0.33300000000000002</v>
      </c>
      <c r="I47" s="218"/>
      <c r="J47" s="186" t="s">
        <v>61</v>
      </c>
      <c r="K47" s="97">
        <f t="shared" si="0"/>
        <v>-0.33300000000000002</v>
      </c>
      <c r="L47" s="97">
        <f t="shared" si="1"/>
        <v>0</v>
      </c>
      <c r="M47" s="112">
        <f t="shared" si="2"/>
        <v>-0.33300000000000002</v>
      </c>
    </row>
    <row r="48" spans="2:13" ht="14.4" x14ac:dyDescent="0.3">
      <c r="B48" s="224"/>
      <c r="C48" s="214"/>
      <c r="D48" s="216"/>
      <c r="E48" s="218"/>
      <c r="F48" s="158" t="s">
        <v>64</v>
      </c>
      <c r="G48" s="159">
        <v>16.5</v>
      </c>
      <c r="H48" s="185">
        <v>0.33300000000000002</v>
      </c>
      <c r="I48" s="218"/>
      <c r="J48" s="186" t="s">
        <v>61</v>
      </c>
      <c r="K48" s="97">
        <f t="shared" si="0"/>
        <v>-0.33300000000000002</v>
      </c>
      <c r="L48" s="97">
        <f t="shared" si="1"/>
        <v>0</v>
      </c>
      <c r="M48" s="112">
        <f t="shared" si="2"/>
        <v>-0.33300000000000002</v>
      </c>
    </row>
    <row r="49" spans="2:13" ht="14.4" x14ac:dyDescent="0.3">
      <c r="B49" s="223">
        <v>10</v>
      </c>
      <c r="C49" s="213">
        <f>C46+1</f>
        <v>45879</v>
      </c>
      <c r="D49" s="215" t="s">
        <v>77</v>
      </c>
      <c r="E49" s="217" t="s">
        <v>192</v>
      </c>
      <c r="F49" s="158" t="s">
        <v>108</v>
      </c>
      <c r="G49" s="159">
        <v>21</v>
      </c>
      <c r="H49" s="185">
        <v>0.33300000000000002</v>
      </c>
      <c r="I49" s="219" t="s">
        <v>48</v>
      </c>
      <c r="J49" s="186" t="s">
        <v>61</v>
      </c>
      <c r="K49" s="97">
        <f t="shared" si="0"/>
        <v>-0.33300000000000002</v>
      </c>
      <c r="L49" s="97">
        <f t="shared" si="1"/>
        <v>0</v>
      </c>
      <c r="M49" s="112">
        <f t="shared" si="2"/>
        <v>-0.33300000000000002</v>
      </c>
    </row>
    <row r="50" spans="2:13" ht="14.4" x14ac:dyDescent="0.3">
      <c r="B50" s="224"/>
      <c r="C50" s="214"/>
      <c r="D50" s="216"/>
      <c r="E50" s="218"/>
      <c r="F50" s="158" t="s">
        <v>84</v>
      </c>
      <c r="G50" s="159">
        <v>10.5</v>
      </c>
      <c r="H50" s="185">
        <v>0.33300000000000002</v>
      </c>
      <c r="I50" s="218"/>
      <c r="J50" s="186" t="s">
        <v>61</v>
      </c>
      <c r="K50" s="97">
        <f t="shared" si="0"/>
        <v>-0.33300000000000002</v>
      </c>
      <c r="L50" s="97">
        <f t="shared" si="1"/>
        <v>0</v>
      </c>
      <c r="M50" s="112">
        <f t="shared" si="2"/>
        <v>-0.33300000000000002</v>
      </c>
    </row>
    <row r="51" spans="2:13" ht="14.4" x14ac:dyDescent="0.3">
      <c r="B51" s="224"/>
      <c r="C51" s="214"/>
      <c r="D51" s="216"/>
      <c r="E51" s="218"/>
      <c r="F51" s="158" t="s">
        <v>54</v>
      </c>
      <c r="G51" s="159">
        <v>10</v>
      </c>
      <c r="H51" s="185">
        <v>0.33300000000000002</v>
      </c>
      <c r="I51" s="218"/>
      <c r="J51" s="186" t="s">
        <v>61</v>
      </c>
      <c r="K51" s="97">
        <f t="shared" si="0"/>
        <v>-0.33300000000000002</v>
      </c>
      <c r="L51" s="97">
        <f t="shared" si="1"/>
        <v>0</v>
      </c>
      <c r="M51" s="112">
        <f t="shared" si="2"/>
        <v>-0.33300000000000002</v>
      </c>
    </row>
    <row r="52" spans="2:13" ht="14.4" x14ac:dyDescent="0.3">
      <c r="B52" s="223">
        <v>11</v>
      </c>
      <c r="C52" s="213">
        <f>C49+1</f>
        <v>45880</v>
      </c>
      <c r="D52" s="215" t="s">
        <v>80</v>
      </c>
      <c r="E52" s="217" t="s">
        <v>193</v>
      </c>
      <c r="F52" s="158" t="s">
        <v>60</v>
      </c>
      <c r="G52" s="159">
        <v>9.6</v>
      </c>
      <c r="H52" s="185">
        <v>0.33300000000000002</v>
      </c>
      <c r="I52" s="219" t="s">
        <v>84</v>
      </c>
      <c r="J52" s="186" t="s">
        <v>61</v>
      </c>
      <c r="K52" s="97">
        <f t="shared" si="0"/>
        <v>-0.33300000000000002</v>
      </c>
      <c r="L52" s="97">
        <f t="shared" si="1"/>
        <v>0</v>
      </c>
      <c r="M52" s="112">
        <f t="shared" si="2"/>
        <v>-0.33300000000000002</v>
      </c>
    </row>
    <row r="53" spans="2:13" ht="14.4" x14ac:dyDescent="0.3">
      <c r="B53" s="223"/>
      <c r="C53" s="214"/>
      <c r="D53" s="216"/>
      <c r="E53" s="218"/>
      <c r="F53" s="158" t="s">
        <v>48</v>
      </c>
      <c r="G53" s="159">
        <v>15.5</v>
      </c>
      <c r="H53" s="185">
        <v>0.33300000000000002</v>
      </c>
      <c r="I53" s="218"/>
      <c r="J53" s="186" t="s">
        <v>61</v>
      </c>
      <c r="K53" s="97">
        <f t="shared" si="0"/>
        <v>-0.33300000000000002</v>
      </c>
      <c r="L53" s="97">
        <f t="shared" si="1"/>
        <v>0</v>
      </c>
      <c r="M53" s="112">
        <f t="shared" si="2"/>
        <v>-0.33300000000000002</v>
      </c>
    </row>
    <row r="54" spans="2:13" ht="14.4" x14ac:dyDescent="0.3">
      <c r="B54" s="223"/>
      <c r="C54" s="214"/>
      <c r="D54" s="216"/>
      <c r="E54" s="218"/>
      <c r="F54" s="158" t="s">
        <v>65</v>
      </c>
      <c r="G54" s="159">
        <v>18.5</v>
      </c>
      <c r="H54" s="185">
        <v>0.33300000000000002</v>
      </c>
      <c r="I54" s="218"/>
      <c r="J54" s="186" t="s">
        <v>61</v>
      </c>
      <c r="K54" s="97">
        <f t="shared" si="0"/>
        <v>-0.33300000000000002</v>
      </c>
      <c r="L54" s="97">
        <f t="shared" si="1"/>
        <v>0</v>
      </c>
      <c r="M54" s="112">
        <f t="shared" si="2"/>
        <v>-0.33300000000000002</v>
      </c>
    </row>
    <row r="55" spans="2:13" ht="14.4" x14ac:dyDescent="0.3">
      <c r="B55" s="223">
        <v>12</v>
      </c>
      <c r="C55" s="213">
        <f>C52+1</f>
        <v>45881</v>
      </c>
      <c r="D55" s="215" t="s">
        <v>62</v>
      </c>
      <c r="E55" s="217" t="s">
        <v>194</v>
      </c>
      <c r="F55" s="158" t="s">
        <v>54</v>
      </c>
      <c r="G55" s="159">
        <v>10</v>
      </c>
      <c r="H55" s="185">
        <v>0.33300000000000002</v>
      </c>
      <c r="I55" s="219" t="s">
        <v>150</v>
      </c>
      <c r="J55" s="186" t="s">
        <v>61</v>
      </c>
      <c r="K55" s="97">
        <f t="shared" si="0"/>
        <v>-0.33300000000000002</v>
      </c>
      <c r="L55" s="97">
        <f t="shared" si="1"/>
        <v>0</v>
      </c>
      <c r="M55" s="112">
        <f t="shared" si="2"/>
        <v>-0.33300000000000002</v>
      </c>
    </row>
    <row r="56" spans="2:13" ht="14.4" x14ac:dyDescent="0.3">
      <c r="B56" s="223"/>
      <c r="C56" s="214"/>
      <c r="D56" s="216"/>
      <c r="E56" s="218"/>
      <c r="F56" s="158" t="s">
        <v>60</v>
      </c>
      <c r="G56" s="159">
        <v>10</v>
      </c>
      <c r="H56" s="185">
        <v>0.33300000000000002</v>
      </c>
      <c r="I56" s="218"/>
      <c r="J56" s="186" t="s">
        <v>61</v>
      </c>
      <c r="K56" s="97">
        <f t="shared" si="0"/>
        <v>-0.33300000000000002</v>
      </c>
      <c r="L56" s="97">
        <f t="shared" si="1"/>
        <v>0</v>
      </c>
      <c r="M56" s="112">
        <f t="shared" si="2"/>
        <v>-0.33300000000000002</v>
      </c>
    </row>
    <row r="57" spans="2:13" ht="14.4" x14ac:dyDescent="0.3">
      <c r="B57" s="223"/>
      <c r="C57" s="214"/>
      <c r="D57" s="216"/>
      <c r="E57" s="218"/>
      <c r="F57" s="158" t="s">
        <v>65</v>
      </c>
      <c r="G57" s="159">
        <v>14</v>
      </c>
      <c r="H57" s="185">
        <v>0.33300000000000002</v>
      </c>
      <c r="I57" s="218"/>
      <c r="J57" s="186" t="s">
        <v>61</v>
      </c>
      <c r="K57" s="97">
        <f t="shared" si="0"/>
        <v>-0.33300000000000002</v>
      </c>
      <c r="L57" s="97">
        <f t="shared" si="1"/>
        <v>0</v>
      </c>
      <c r="M57" s="112">
        <f t="shared" si="2"/>
        <v>-0.33300000000000002</v>
      </c>
    </row>
    <row r="58" spans="2:13" ht="14.4" x14ac:dyDescent="0.3">
      <c r="B58" s="223"/>
      <c r="C58" s="213">
        <f>C55</f>
        <v>45881</v>
      </c>
      <c r="D58" s="215" t="s">
        <v>62</v>
      </c>
      <c r="E58" s="217" t="s">
        <v>195</v>
      </c>
      <c r="F58" s="158" t="s">
        <v>59</v>
      </c>
      <c r="G58" s="159">
        <v>11</v>
      </c>
      <c r="H58" s="185">
        <v>0.33300000000000002</v>
      </c>
      <c r="I58" s="219" t="s">
        <v>66</v>
      </c>
      <c r="J58" s="186" t="s">
        <v>61</v>
      </c>
      <c r="K58" s="97">
        <f t="shared" si="0"/>
        <v>-0.33300000000000002</v>
      </c>
      <c r="L58" s="97">
        <f t="shared" si="1"/>
        <v>0</v>
      </c>
      <c r="M58" s="112">
        <f t="shared" si="2"/>
        <v>-0.33300000000000002</v>
      </c>
    </row>
    <row r="59" spans="2:13" ht="14.4" x14ac:dyDescent="0.3">
      <c r="B59" s="223"/>
      <c r="C59" s="214"/>
      <c r="D59" s="216"/>
      <c r="E59" s="218"/>
      <c r="F59" s="158" t="s">
        <v>60</v>
      </c>
      <c r="G59" s="159">
        <v>9.4</v>
      </c>
      <c r="H59" s="185">
        <v>0.33300000000000002</v>
      </c>
      <c r="I59" s="218"/>
      <c r="J59" s="186" t="s">
        <v>61</v>
      </c>
      <c r="K59" s="97">
        <f t="shared" si="0"/>
        <v>-0.33300000000000002</v>
      </c>
      <c r="L59" s="97">
        <f t="shared" si="1"/>
        <v>0</v>
      </c>
      <c r="M59" s="112">
        <f t="shared" si="2"/>
        <v>-0.33300000000000002</v>
      </c>
    </row>
    <row r="60" spans="2:13" ht="14.4" x14ac:dyDescent="0.3">
      <c r="B60" s="223"/>
      <c r="C60" s="214"/>
      <c r="D60" s="216"/>
      <c r="E60" s="218"/>
      <c r="F60" s="158" t="s">
        <v>48</v>
      </c>
      <c r="G60" s="159">
        <v>16</v>
      </c>
      <c r="H60" s="185">
        <v>0.33300000000000002</v>
      </c>
      <c r="I60" s="218"/>
      <c r="J60" s="186" t="s">
        <v>61</v>
      </c>
      <c r="K60" s="97">
        <f t="shared" si="0"/>
        <v>-0.33300000000000002</v>
      </c>
      <c r="L60" s="97">
        <f t="shared" si="1"/>
        <v>0</v>
      </c>
      <c r="M60" s="112">
        <f t="shared" si="2"/>
        <v>-0.33300000000000002</v>
      </c>
    </row>
    <row r="61" spans="2:13" ht="14.4" x14ac:dyDescent="0.3">
      <c r="B61" s="223">
        <v>13</v>
      </c>
      <c r="C61" s="213">
        <f>C58+1</f>
        <v>45882</v>
      </c>
      <c r="D61" s="215" t="s">
        <v>196</v>
      </c>
      <c r="E61" s="217" t="s">
        <v>197</v>
      </c>
      <c r="F61" s="158" t="s">
        <v>60</v>
      </c>
      <c r="G61" s="159">
        <v>9.8000000000000007</v>
      </c>
      <c r="H61" s="185">
        <v>0.33300000000000002</v>
      </c>
      <c r="I61" s="219" t="s">
        <v>48</v>
      </c>
      <c r="J61" s="186" t="s">
        <v>61</v>
      </c>
      <c r="K61" s="97">
        <f t="shared" si="0"/>
        <v>-0.33300000000000002</v>
      </c>
      <c r="L61" s="97">
        <f t="shared" si="1"/>
        <v>0</v>
      </c>
      <c r="M61" s="112">
        <f t="shared" si="2"/>
        <v>-0.33300000000000002</v>
      </c>
    </row>
    <row r="62" spans="2:13" ht="14.4" x14ac:dyDescent="0.3">
      <c r="B62" s="223"/>
      <c r="C62" s="214"/>
      <c r="D62" s="216"/>
      <c r="E62" s="218"/>
      <c r="F62" s="158" t="s">
        <v>64</v>
      </c>
      <c r="G62" s="159">
        <v>13</v>
      </c>
      <c r="H62" s="185">
        <v>0.33300000000000002</v>
      </c>
      <c r="I62" s="218"/>
      <c r="J62" s="186" t="s">
        <v>61</v>
      </c>
      <c r="K62" s="97">
        <f t="shared" si="0"/>
        <v>-0.33300000000000002</v>
      </c>
      <c r="L62" s="97">
        <f t="shared" si="1"/>
        <v>0</v>
      </c>
      <c r="M62" s="112">
        <f t="shared" si="2"/>
        <v>-0.33300000000000002</v>
      </c>
    </row>
    <row r="63" spans="2:13" ht="14.4" x14ac:dyDescent="0.3">
      <c r="B63" s="223"/>
      <c r="C63" s="214"/>
      <c r="D63" s="216"/>
      <c r="E63" s="218"/>
      <c r="F63" s="158" t="s">
        <v>65</v>
      </c>
      <c r="G63" s="159">
        <v>12.5</v>
      </c>
      <c r="H63" s="185">
        <v>0.33300000000000002</v>
      </c>
      <c r="I63" s="218"/>
      <c r="J63" s="186" t="s">
        <v>61</v>
      </c>
      <c r="K63" s="97">
        <f t="shared" si="0"/>
        <v>-0.33300000000000002</v>
      </c>
      <c r="L63" s="97">
        <f t="shared" si="1"/>
        <v>0</v>
      </c>
      <c r="M63" s="112">
        <f t="shared" si="2"/>
        <v>-0.33300000000000002</v>
      </c>
    </row>
    <row r="64" spans="2:13" ht="14.4" x14ac:dyDescent="0.3">
      <c r="B64" s="223">
        <v>14</v>
      </c>
      <c r="C64" s="213">
        <f>C61+1</f>
        <v>45883</v>
      </c>
      <c r="D64" s="215" t="s">
        <v>68</v>
      </c>
      <c r="E64" s="217" t="s">
        <v>198</v>
      </c>
      <c r="F64" s="158" t="s">
        <v>54</v>
      </c>
      <c r="G64" s="159">
        <v>9</v>
      </c>
      <c r="H64" s="185">
        <v>0.33300000000000002</v>
      </c>
      <c r="I64" s="219" t="s">
        <v>60</v>
      </c>
      <c r="J64" s="186" t="s">
        <v>61</v>
      </c>
      <c r="K64" s="97">
        <f t="shared" si="0"/>
        <v>-0.33300000000000002</v>
      </c>
      <c r="L64" s="97">
        <f t="shared" si="1"/>
        <v>0</v>
      </c>
      <c r="M64" s="112">
        <f t="shared" si="2"/>
        <v>-0.33300000000000002</v>
      </c>
    </row>
    <row r="65" spans="2:13" ht="14.4" x14ac:dyDescent="0.3">
      <c r="B65" s="223"/>
      <c r="C65" s="214"/>
      <c r="D65" s="216"/>
      <c r="E65" s="218"/>
      <c r="F65" s="158" t="s">
        <v>60</v>
      </c>
      <c r="G65" s="159">
        <v>9.6</v>
      </c>
      <c r="H65" s="185">
        <v>0.33300000000000002</v>
      </c>
      <c r="I65" s="218"/>
      <c r="J65" s="186" t="s">
        <v>49</v>
      </c>
      <c r="K65" s="97">
        <f t="shared" si="0"/>
        <v>2.8637999999999999</v>
      </c>
      <c r="L65" s="97">
        <f t="shared" si="1"/>
        <v>5.7276000000000001E-2</v>
      </c>
      <c r="M65" s="112">
        <f t="shared" si="2"/>
        <v>2.806524</v>
      </c>
    </row>
    <row r="66" spans="2:13" ht="14.4" x14ac:dyDescent="0.3">
      <c r="B66" s="223"/>
      <c r="C66" s="214"/>
      <c r="D66" s="216"/>
      <c r="E66" s="218"/>
      <c r="F66" s="158" t="s">
        <v>48</v>
      </c>
      <c r="G66" s="159">
        <v>17</v>
      </c>
      <c r="H66" s="185">
        <v>0.33300000000000002</v>
      </c>
      <c r="I66" s="218"/>
      <c r="J66" s="186" t="s">
        <v>61</v>
      </c>
      <c r="K66" s="97">
        <f t="shared" si="0"/>
        <v>-0.33300000000000002</v>
      </c>
      <c r="L66" s="97">
        <f t="shared" si="1"/>
        <v>0</v>
      </c>
      <c r="M66" s="112">
        <f t="shared" si="2"/>
        <v>-0.33300000000000002</v>
      </c>
    </row>
    <row r="67" spans="2:13" ht="14.4" x14ac:dyDescent="0.3">
      <c r="B67" s="223">
        <v>15</v>
      </c>
      <c r="C67" s="213">
        <f>C64+1</f>
        <v>45884</v>
      </c>
      <c r="D67" s="215" t="s">
        <v>92</v>
      </c>
      <c r="E67" s="217" t="s">
        <v>199</v>
      </c>
      <c r="F67" s="158" t="s">
        <v>64</v>
      </c>
      <c r="G67" s="159">
        <v>12</v>
      </c>
      <c r="H67" s="185">
        <v>0.33300000000000002</v>
      </c>
      <c r="I67" s="219" t="s">
        <v>155</v>
      </c>
      <c r="J67" s="186" t="s">
        <v>61</v>
      </c>
      <c r="K67" s="97">
        <f t="shared" si="0"/>
        <v>-0.33300000000000002</v>
      </c>
      <c r="L67" s="97">
        <f t="shared" si="1"/>
        <v>0</v>
      </c>
      <c r="M67" s="112">
        <f t="shared" si="2"/>
        <v>-0.33300000000000002</v>
      </c>
    </row>
    <row r="68" spans="2:13" ht="14.4" x14ac:dyDescent="0.3">
      <c r="B68" s="223"/>
      <c r="C68" s="214"/>
      <c r="D68" s="216"/>
      <c r="E68" s="218"/>
      <c r="F68" s="158" t="s">
        <v>65</v>
      </c>
      <c r="G68" s="159">
        <v>11.5</v>
      </c>
      <c r="H68" s="185">
        <v>0.33300000000000002</v>
      </c>
      <c r="I68" s="218"/>
      <c r="J68" s="186" t="s">
        <v>61</v>
      </c>
      <c r="K68" s="97">
        <f t="shared" si="0"/>
        <v>-0.33300000000000002</v>
      </c>
      <c r="L68" s="97">
        <f t="shared" si="1"/>
        <v>0</v>
      </c>
      <c r="M68" s="112">
        <f t="shared" si="2"/>
        <v>-0.33300000000000002</v>
      </c>
    </row>
    <row r="69" spans="2:13" ht="14.4" x14ac:dyDescent="0.3">
      <c r="B69" s="223"/>
      <c r="C69" s="214"/>
      <c r="D69" s="216"/>
      <c r="E69" s="218"/>
      <c r="F69" s="158" t="s">
        <v>70</v>
      </c>
      <c r="G69" s="159">
        <v>17</v>
      </c>
      <c r="H69" s="185">
        <v>0.33300000000000002</v>
      </c>
      <c r="I69" s="218"/>
      <c r="J69" s="186" t="s">
        <v>61</v>
      </c>
      <c r="K69" s="97">
        <f t="shared" si="0"/>
        <v>-0.33300000000000002</v>
      </c>
      <c r="L69" s="97">
        <f t="shared" si="1"/>
        <v>0</v>
      </c>
      <c r="M69" s="112">
        <f t="shared" si="2"/>
        <v>-0.33300000000000002</v>
      </c>
    </row>
    <row r="70" spans="2:13" ht="14.4" x14ac:dyDescent="0.3">
      <c r="B70" s="223">
        <v>16</v>
      </c>
      <c r="C70" s="213">
        <f>C67+1</f>
        <v>45885</v>
      </c>
      <c r="D70" s="215" t="s">
        <v>92</v>
      </c>
      <c r="E70" s="217" t="s">
        <v>200</v>
      </c>
      <c r="F70" s="158" t="s">
        <v>103</v>
      </c>
      <c r="G70" s="159">
        <v>7.8</v>
      </c>
      <c r="H70" s="185">
        <v>0.33300000000000002</v>
      </c>
      <c r="I70" s="219" t="s">
        <v>64</v>
      </c>
      <c r="J70" s="186" t="s">
        <v>61</v>
      </c>
      <c r="K70" s="97">
        <f t="shared" si="0"/>
        <v>-0.33300000000000002</v>
      </c>
      <c r="L70" s="97">
        <f t="shared" si="1"/>
        <v>0</v>
      </c>
      <c r="M70" s="112">
        <f t="shared" si="2"/>
        <v>-0.33300000000000002</v>
      </c>
    </row>
    <row r="71" spans="2:13" ht="14.4" x14ac:dyDescent="0.3">
      <c r="B71" s="223"/>
      <c r="C71" s="214"/>
      <c r="D71" s="216"/>
      <c r="E71" s="218"/>
      <c r="F71" s="158" t="s">
        <v>59</v>
      </c>
      <c r="G71" s="159">
        <v>8.8000000000000007</v>
      </c>
      <c r="H71" s="185">
        <v>0.33300000000000002</v>
      </c>
      <c r="I71" s="218"/>
      <c r="J71" s="186" t="s">
        <v>61</v>
      </c>
      <c r="K71" s="97">
        <f t="shared" ref="K71:K118" si="3">IF(J71="w",(G71-1)*H71,-H71)</f>
        <v>-0.33300000000000002</v>
      </c>
      <c r="L71" s="97">
        <f t="shared" ref="L71:L118" si="4">IF(J71="w",(K71/100*2),0)</f>
        <v>0</v>
      </c>
      <c r="M71" s="112">
        <f t="shared" ref="M71:M118" si="5">K71-L71</f>
        <v>-0.33300000000000002</v>
      </c>
    </row>
    <row r="72" spans="2:13" ht="14.4" x14ac:dyDescent="0.3">
      <c r="B72" s="223"/>
      <c r="C72" s="214"/>
      <c r="D72" s="216"/>
      <c r="E72" s="218"/>
      <c r="F72" s="158" t="s">
        <v>60</v>
      </c>
      <c r="G72" s="159">
        <v>9.4</v>
      </c>
      <c r="H72" s="185">
        <v>0.33300000000000002</v>
      </c>
      <c r="I72" s="218"/>
      <c r="J72" s="186" t="s">
        <v>61</v>
      </c>
      <c r="K72" s="97">
        <f t="shared" si="3"/>
        <v>-0.33300000000000002</v>
      </c>
      <c r="L72" s="97">
        <f t="shared" si="4"/>
        <v>0</v>
      </c>
      <c r="M72" s="112">
        <f t="shared" si="5"/>
        <v>-0.33300000000000002</v>
      </c>
    </row>
    <row r="73" spans="2:13" ht="14.4" x14ac:dyDescent="0.3">
      <c r="B73" s="223">
        <v>17</v>
      </c>
      <c r="C73" s="213">
        <f>C70+1</f>
        <v>45886</v>
      </c>
      <c r="D73" s="215" t="s">
        <v>92</v>
      </c>
      <c r="E73" s="217" t="s">
        <v>201</v>
      </c>
      <c r="F73" s="158" t="s">
        <v>54</v>
      </c>
      <c r="G73" s="159">
        <v>9.4</v>
      </c>
      <c r="H73" s="185">
        <v>0.33300000000000002</v>
      </c>
      <c r="I73" s="219" t="s">
        <v>108</v>
      </c>
      <c r="J73" s="186" t="s">
        <v>61</v>
      </c>
      <c r="K73" s="97">
        <f t="shared" si="3"/>
        <v>-0.33300000000000002</v>
      </c>
      <c r="L73" s="97">
        <f t="shared" si="4"/>
        <v>0</v>
      </c>
      <c r="M73" s="112">
        <f t="shared" si="5"/>
        <v>-0.33300000000000002</v>
      </c>
    </row>
    <row r="74" spans="2:13" ht="14.4" x14ac:dyDescent="0.3">
      <c r="B74" s="223"/>
      <c r="C74" s="214"/>
      <c r="D74" s="216"/>
      <c r="E74" s="218"/>
      <c r="F74" s="158" t="s">
        <v>60</v>
      </c>
      <c r="G74" s="159">
        <v>9.1999999999999993</v>
      </c>
      <c r="H74" s="185">
        <v>0.33300000000000002</v>
      </c>
      <c r="I74" s="218"/>
      <c r="J74" s="186" t="s">
        <v>61</v>
      </c>
      <c r="K74" s="97">
        <f t="shared" si="3"/>
        <v>-0.33300000000000002</v>
      </c>
      <c r="L74" s="97">
        <f t="shared" si="4"/>
        <v>0</v>
      </c>
      <c r="M74" s="112">
        <f t="shared" si="5"/>
        <v>-0.33300000000000002</v>
      </c>
    </row>
    <row r="75" spans="2:13" ht="14.4" x14ac:dyDescent="0.3">
      <c r="B75" s="223"/>
      <c r="C75" s="214"/>
      <c r="D75" s="216"/>
      <c r="E75" s="218"/>
      <c r="F75" s="158" t="s">
        <v>48</v>
      </c>
      <c r="G75" s="159">
        <v>16.5</v>
      </c>
      <c r="H75" s="185">
        <v>0.33300000000000002</v>
      </c>
      <c r="I75" s="218"/>
      <c r="J75" s="186" t="s">
        <v>61</v>
      </c>
      <c r="K75" s="97">
        <f t="shared" si="3"/>
        <v>-0.33300000000000002</v>
      </c>
      <c r="L75" s="97">
        <f t="shared" si="4"/>
        <v>0</v>
      </c>
      <c r="M75" s="112">
        <f t="shared" si="5"/>
        <v>-0.33300000000000002</v>
      </c>
    </row>
    <row r="76" spans="2:13" ht="14.4" x14ac:dyDescent="0.3">
      <c r="B76" s="223"/>
      <c r="C76" s="213">
        <f>C73</f>
        <v>45886</v>
      </c>
      <c r="D76" s="215" t="s">
        <v>92</v>
      </c>
      <c r="E76" s="217" t="s">
        <v>202</v>
      </c>
      <c r="F76" s="158" t="s">
        <v>84</v>
      </c>
      <c r="G76" s="159">
        <v>9.1999999999999993</v>
      </c>
      <c r="H76" s="185">
        <v>0.33300000000000002</v>
      </c>
      <c r="I76" s="219" t="s">
        <v>84</v>
      </c>
      <c r="J76" s="186" t="s">
        <v>49</v>
      </c>
      <c r="K76" s="97">
        <f t="shared" si="3"/>
        <v>2.7305999999999999</v>
      </c>
      <c r="L76" s="97">
        <f t="shared" si="4"/>
        <v>5.4612000000000001E-2</v>
      </c>
      <c r="M76" s="112">
        <f t="shared" si="5"/>
        <v>2.6759879999999998</v>
      </c>
    </row>
    <row r="77" spans="2:13" ht="14.4" x14ac:dyDescent="0.3">
      <c r="B77" s="223"/>
      <c r="C77" s="214"/>
      <c r="D77" s="216"/>
      <c r="E77" s="218"/>
      <c r="F77" s="158" t="s">
        <v>47</v>
      </c>
      <c r="G77" s="159">
        <v>11.5</v>
      </c>
      <c r="H77" s="185">
        <v>0.33300000000000002</v>
      </c>
      <c r="I77" s="218"/>
      <c r="J77" s="186" t="s">
        <v>61</v>
      </c>
      <c r="K77" s="97">
        <f t="shared" si="3"/>
        <v>-0.33300000000000002</v>
      </c>
      <c r="L77" s="97">
        <f t="shared" si="4"/>
        <v>0</v>
      </c>
      <c r="M77" s="112">
        <f t="shared" si="5"/>
        <v>-0.33300000000000002</v>
      </c>
    </row>
    <row r="78" spans="2:13" ht="14.4" x14ac:dyDescent="0.3">
      <c r="B78" s="223"/>
      <c r="C78" s="214"/>
      <c r="D78" s="216"/>
      <c r="E78" s="218"/>
      <c r="F78" s="158" t="s">
        <v>136</v>
      </c>
      <c r="G78" s="159">
        <v>10</v>
      </c>
      <c r="H78" s="185">
        <v>0.33300000000000002</v>
      </c>
      <c r="I78" s="218"/>
      <c r="J78" s="186" t="s">
        <v>61</v>
      </c>
      <c r="K78" s="97">
        <f t="shared" si="3"/>
        <v>-0.33300000000000002</v>
      </c>
      <c r="L78" s="97">
        <f t="shared" si="4"/>
        <v>0</v>
      </c>
      <c r="M78" s="112">
        <f t="shared" si="5"/>
        <v>-0.33300000000000002</v>
      </c>
    </row>
    <row r="79" spans="2:13" ht="14.4" x14ac:dyDescent="0.3">
      <c r="B79" s="223">
        <v>18</v>
      </c>
      <c r="C79" s="213">
        <f>C76+1</f>
        <v>45887</v>
      </c>
      <c r="D79" s="215" t="s">
        <v>92</v>
      </c>
      <c r="E79" s="217" t="s">
        <v>203</v>
      </c>
      <c r="F79" s="158" t="s">
        <v>108</v>
      </c>
      <c r="G79" s="159">
        <v>10.5</v>
      </c>
      <c r="H79" s="185">
        <v>0.33300000000000002</v>
      </c>
      <c r="I79" s="219" t="s">
        <v>103</v>
      </c>
      <c r="J79" s="186" t="s">
        <v>61</v>
      </c>
      <c r="K79" s="97">
        <f t="shared" si="3"/>
        <v>-0.33300000000000002</v>
      </c>
      <c r="L79" s="97">
        <f t="shared" si="4"/>
        <v>0</v>
      </c>
      <c r="M79" s="112">
        <f t="shared" si="5"/>
        <v>-0.33300000000000002</v>
      </c>
    </row>
    <row r="80" spans="2:13" ht="14.4" x14ac:dyDescent="0.3">
      <c r="B80" s="223"/>
      <c r="C80" s="214"/>
      <c r="D80" s="216"/>
      <c r="E80" s="218"/>
      <c r="F80" s="158" t="s">
        <v>103</v>
      </c>
      <c r="G80" s="159">
        <v>8.4</v>
      </c>
      <c r="H80" s="185">
        <v>0.33300000000000002</v>
      </c>
      <c r="I80" s="218"/>
      <c r="J80" s="186" t="s">
        <v>49</v>
      </c>
      <c r="K80" s="97">
        <f t="shared" si="3"/>
        <v>2.4642000000000004</v>
      </c>
      <c r="L80" s="97">
        <f t="shared" si="4"/>
        <v>4.9284000000000008E-2</v>
      </c>
      <c r="M80" s="112">
        <f t="shared" si="5"/>
        <v>2.4149160000000003</v>
      </c>
    </row>
    <row r="81" spans="2:13" ht="14.4" x14ac:dyDescent="0.3">
      <c r="B81" s="223"/>
      <c r="C81" s="214"/>
      <c r="D81" s="216"/>
      <c r="E81" s="218"/>
      <c r="F81" s="158" t="s">
        <v>60</v>
      </c>
      <c r="G81" s="159">
        <v>11.5</v>
      </c>
      <c r="H81" s="185">
        <v>0.33300000000000002</v>
      </c>
      <c r="I81" s="218"/>
      <c r="J81" s="186" t="s">
        <v>61</v>
      </c>
      <c r="K81" s="97">
        <f t="shared" si="3"/>
        <v>-0.33300000000000002</v>
      </c>
      <c r="L81" s="97">
        <f t="shared" si="4"/>
        <v>0</v>
      </c>
      <c r="M81" s="112">
        <f t="shared" si="5"/>
        <v>-0.33300000000000002</v>
      </c>
    </row>
    <row r="82" spans="2:13" ht="14.4" x14ac:dyDescent="0.3">
      <c r="B82" s="223">
        <v>19</v>
      </c>
      <c r="C82" s="213">
        <f>C79+1</f>
        <v>45888</v>
      </c>
      <c r="D82" s="215" t="s">
        <v>104</v>
      </c>
      <c r="E82" s="217" t="s">
        <v>204</v>
      </c>
      <c r="F82" s="158" t="s">
        <v>60</v>
      </c>
      <c r="G82" s="159">
        <v>10.5</v>
      </c>
      <c r="H82" s="185">
        <v>0.33300000000000002</v>
      </c>
      <c r="I82" s="219" t="s">
        <v>103</v>
      </c>
      <c r="J82" s="186" t="s">
        <v>61</v>
      </c>
      <c r="K82" s="97">
        <f t="shared" si="3"/>
        <v>-0.33300000000000002</v>
      </c>
      <c r="L82" s="97">
        <f t="shared" si="4"/>
        <v>0</v>
      </c>
      <c r="M82" s="112">
        <f t="shared" si="5"/>
        <v>-0.33300000000000002</v>
      </c>
    </row>
    <row r="83" spans="2:13" ht="14.4" x14ac:dyDescent="0.3">
      <c r="B83" s="223"/>
      <c r="C83" s="214"/>
      <c r="D83" s="216"/>
      <c r="E83" s="218"/>
      <c r="F83" s="158" t="s">
        <v>65</v>
      </c>
      <c r="G83" s="159">
        <v>12.5</v>
      </c>
      <c r="H83" s="185">
        <v>0.33300000000000002</v>
      </c>
      <c r="I83" s="218"/>
      <c r="J83" s="186" t="s">
        <v>61</v>
      </c>
      <c r="K83" s="97">
        <f t="shared" si="3"/>
        <v>-0.33300000000000002</v>
      </c>
      <c r="L83" s="97">
        <f t="shared" si="4"/>
        <v>0</v>
      </c>
      <c r="M83" s="112">
        <f t="shared" si="5"/>
        <v>-0.33300000000000002</v>
      </c>
    </row>
    <row r="84" spans="2:13" ht="14.4" x14ac:dyDescent="0.3">
      <c r="B84" s="223"/>
      <c r="C84" s="214"/>
      <c r="D84" s="216"/>
      <c r="E84" s="218"/>
      <c r="F84" s="158" t="s">
        <v>66</v>
      </c>
      <c r="G84" s="159">
        <v>40</v>
      </c>
      <c r="H84" s="185">
        <v>0.33300000000000002</v>
      </c>
      <c r="I84" s="218"/>
      <c r="J84" s="186" t="s">
        <v>61</v>
      </c>
      <c r="K84" s="97">
        <f t="shared" si="3"/>
        <v>-0.33300000000000002</v>
      </c>
      <c r="L84" s="97">
        <f t="shared" si="4"/>
        <v>0</v>
      </c>
      <c r="M84" s="112">
        <f t="shared" si="5"/>
        <v>-0.33300000000000002</v>
      </c>
    </row>
    <row r="85" spans="2:13" ht="14.4" x14ac:dyDescent="0.3">
      <c r="B85" s="184">
        <v>20</v>
      </c>
      <c r="C85" s="187">
        <f t="shared" ref="C85" si="6">C82+1</f>
        <v>45889</v>
      </c>
      <c r="D85" s="178" t="s">
        <v>205</v>
      </c>
      <c r="E85" s="179"/>
      <c r="F85" s="180"/>
      <c r="G85" s="181"/>
      <c r="H85" s="188">
        <v>0</v>
      </c>
      <c r="I85" s="180"/>
      <c r="J85" s="189"/>
      <c r="K85" s="182">
        <f t="shared" si="3"/>
        <v>0</v>
      </c>
      <c r="L85" s="182">
        <f t="shared" si="4"/>
        <v>0</v>
      </c>
      <c r="M85" s="183">
        <f t="shared" si="5"/>
        <v>0</v>
      </c>
    </row>
    <row r="86" spans="2:13" ht="14.4" x14ac:dyDescent="0.3">
      <c r="B86" s="223">
        <v>21</v>
      </c>
      <c r="C86" s="213">
        <f>C85+1</f>
        <v>45890</v>
      </c>
      <c r="D86" s="215" t="s">
        <v>68</v>
      </c>
      <c r="E86" s="217" t="s">
        <v>206</v>
      </c>
      <c r="F86" s="158" t="s">
        <v>103</v>
      </c>
      <c r="G86" s="159">
        <v>10.5</v>
      </c>
      <c r="H86" s="185">
        <v>0.33300000000000002</v>
      </c>
      <c r="I86" s="219" t="s">
        <v>65</v>
      </c>
      <c r="J86" s="186" t="s">
        <v>61</v>
      </c>
      <c r="K86" s="97">
        <f t="shared" si="3"/>
        <v>-0.33300000000000002</v>
      </c>
      <c r="L86" s="97">
        <f t="shared" si="4"/>
        <v>0</v>
      </c>
      <c r="M86" s="112">
        <f t="shared" si="5"/>
        <v>-0.33300000000000002</v>
      </c>
    </row>
    <row r="87" spans="2:13" ht="14.4" x14ac:dyDescent="0.3">
      <c r="B87" s="223"/>
      <c r="C87" s="214"/>
      <c r="D87" s="216"/>
      <c r="E87" s="218"/>
      <c r="F87" s="158" t="s">
        <v>54</v>
      </c>
      <c r="G87" s="159">
        <v>7.2</v>
      </c>
      <c r="H87" s="185">
        <v>0.33300000000000002</v>
      </c>
      <c r="I87" s="218"/>
      <c r="J87" s="186" t="s">
        <v>61</v>
      </c>
      <c r="K87" s="97">
        <f t="shared" si="3"/>
        <v>-0.33300000000000002</v>
      </c>
      <c r="L87" s="97">
        <f t="shared" si="4"/>
        <v>0</v>
      </c>
      <c r="M87" s="112">
        <f t="shared" si="5"/>
        <v>-0.33300000000000002</v>
      </c>
    </row>
    <row r="88" spans="2:13" ht="14.4" x14ac:dyDescent="0.3">
      <c r="B88" s="223"/>
      <c r="C88" s="214"/>
      <c r="D88" s="216"/>
      <c r="E88" s="218"/>
      <c r="F88" s="158" t="s">
        <v>60</v>
      </c>
      <c r="G88" s="159">
        <v>11</v>
      </c>
      <c r="H88" s="185">
        <v>0.33300000000000002</v>
      </c>
      <c r="I88" s="218"/>
      <c r="J88" s="186" t="s">
        <v>61</v>
      </c>
      <c r="K88" s="97">
        <f t="shared" si="3"/>
        <v>-0.33300000000000002</v>
      </c>
      <c r="L88" s="97">
        <f t="shared" si="4"/>
        <v>0</v>
      </c>
      <c r="M88" s="112">
        <f t="shared" si="5"/>
        <v>-0.33300000000000002</v>
      </c>
    </row>
    <row r="89" spans="2:13" ht="14.4" x14ac:dyDescent="0.3">
      <c r="B89" s="223">
        <v>22</v>
      </c>
      <c r="C89" s="213">
        <f>C86+1</f>
        <v>45891</v>
      </c>
      <c r="D89" s="215" t="s">
        <v>92</v>
      </c>
      <c r="E89" s="217" t="s">
        <v>207</v>
      </c>
      <c r="F89" s="158" t="s">
        <v>54</v>
      </c>
      <c r="G89" s="159">
        <v>8.1999999999999993</v>
      </c>
      <c r="H89" s="185">
        <v>0.33300000000000002</v>
      </c>
      <c r="I89" s="219" t="s">
        <v>112</v>
      </c>
      <c r="J89" s="186" t="s">
        <v>61</v>
      </c>
      <c r="K89" s="97">
        <f t="shared" si="3"/>
        <v>-0.33300000000000002</v>
      </c>
      <c r="L89" s="97">
        <f t="shared" si="4"/>
        <v>0</v>
      </c>
      <c r="M89" s="112">
        <f t="shared" si="5"/>
        <v>-0.33300000000000002</v>
      </c>
    </row>
    <row r="90" spans="2:13" ht="14.4" x14ac:dyDescent="0.3">
      <c r="B90" s="223"/>
      <c r="C90" s="214"/>
      <c r="D90" s="216"/>
      <c r="E90" s="218"/>
      <c r="F90" s="158" t="s">
        <v>136</v>
      </c>
      <c r="G90" s="159">
        <v>9</v>
      </c>
      <c r="H90" s="185">
        <v>0.33300000000000002</v>
      </c>
      <c r="I90" s="218"/>
      <c r="J90" s="186" t="s">
        <v>61</v>
      </c>
      <c r="K90" s="97">
        <f t="shared" si="3"/>
        <v>-0.33300000000000002</v>
      </c>
      <c r="L90" s="97">
        <f t="shared" si="4"/>
        <v>0</v>
      </c>
      <c r="M90" s="112">
        <f t="shared" si="5"/>
        <v>-0.33300000000000002</v>
      </c>
    </row>
    <row r="91" spans="2:13" ht="14.4" x14ac:dyDescent="0.3">
      <c r="B91" s="223"/>
      <c r="C91" s="214"/>
      <c r="D91" s="216"/>
      <c r="E91" s="218"/>
      <c r="F91" s="158" t="s">
        <v>135</v>
      </c>
      <c r="G91" s="159">
        <v>15.5</v>
      </c>
      <c r="H91" s="185">
        <v>0.33300000000000002</v>
      </c>
      <c r="I91" s="218"/>
      <c r="J91" s="186" t="s">
        <v>61</v>
      </c>
      <c r="K91" s="97">
        <f t="shared" si="3"/>
        <v>-0.33300000000000002</v>
      </c>
      <c r="L91" s="97">
        <f t="shared" si="4"/>
        <v>0</v>
      </c>
      <c r="M91" s="112">
        <f t="shared" si="5"/>
        <v>-0.33300000000000002</v>
      </c>
    </row>
    <row r="92" spans="2:13" ht="14.4" x14ac:dyDescent="0.3">
      <c r="B92" s="223">
        <v>23</v>
      </c>
      <c r="C92" s="213">
        <f t="shared" ref="C92:C95" si="7">C89+1</f>
        <v>45892</v>
      </c>
      <c r="D92" s="215" t="s">
        <v>92</v>
      </c>
      <c r="E92" s="217" t="s">
        <v>208</v>
      </c>
      <c r="F92" s="158" t="s">
        <v>59</v>
      </c>
      <c r="G92" s="159">
        <v>7.4</v>
      </c>
      <c r="H92" s="185">
        <v>0.33300000000000002</v>
      </c>
      <c r="I92" s="219" t="s">
        <v>114</v>
      </c>
      <c r="J92" s="186" t="s">
        <v>61</v>
      </c>
      <c r="K92" s="97">
        <f t="shared" si="3"/>
        <v>-0.33300000000000002</v>
      </c>
      <c r="L92" s="97">
        <f t="shared" si="4"/>
        <v>0</v>
      </c>
      <c r="M92" s="112">
        <f t="shared" si="5"/>
        <v>-0.33300000000000002</v>
      </c>
    </row>
    <row r="93" spans="2:13" ht="14.4" x14ac:dyDescent="0.3">
      <c r="B93" s="223"/>
      <c r="C93" s="214"/>
      <c r="D93" s="216"/>
      <c r="E93" s="218"/>
      <c r="F93" s="158" t="s">
        <v>60</v>
      </c>
      <c r="G93" s="159">
        <v>9.6</v>
      </c>
      <c r="H93" s="185">
        <v>0.33300000000000002</v>
      </c>
      <c r="I93" s="218"/>
      <c r="J93" s="186" t="s">
        <v>61</v>
      </c>
      <c r="K93" s="97">
        <f t="shared" si="3"/>
        <v>-0.33300000000000002</v>
      </c>
      <c r="L93" s="97">
        <f t="shared" si="4"/>
        <v>0</v>
      </c>
      <c r="M93" s="112">
        <f t="shared" si="5"/>
        <v>-0.33300000000000002</v>
      </c>
    </row>
    <row r="94" spans="2:13" ht="14.4" x14ac:dyDescent="0.3">
      <c r="B94" s="223"/>
      <c r="C94" s="214"/>
      <c r="D94" s="216"/>
      <c r="E94" s="218"/>
      <c r="F94" s="158" t="s">
        <v>64</v>
      </c>
      <c r="G94" s="159">
        <v>10</v>
      </c>
      <c r="H94" s="185">
        <v>0.33300000000000002</v>
      </c>
      <c r="I94" s="218"/>
      <c r="J94" s="186" t="s">
        <v>61</v>
      </c>
      <c r="K94" s="97">
        <f t="shared" si="3"/>
        <v>-0.33300000000000002</v>
      </c>
      <c r="L94" s="97">
        <f t="shared" si="4"/>
        <v>0</v>
      </c>
      <c r="M94" s="112">
        <f t="shared" si="5"/>
        <v>-0.33300000000000002</v>
      </c>
    </row>
    <row r="95" spans="2:13" ht="14.4" x14ac:dyDescent="0.3">
      <c r="B95" s="223">
        <v>24</v>
      </c>
      <c r="C95" s="213">
        <f t="shared" si="7"/>
        <v>45893</v>
      </c>
      <c r="D95" s="215" t="s">
        <v>92</v>
      </c>
      <c r="E95" s="217" t="s">
        <v>209</v>
      </c>
      <c r="F95" s="158" t="s">
        <v>54</v>
      </c>
      <c r="G95" s="159">
        <v>7</v>
      </c>
      <c r="H95" s="185">
        <v>0.33300000000000002</v>
      </c>
      <c r="I95" s="219" t="s">
        <v>54</v>
      </c>
      <c r="J95" s="186" t="s">
        <v>49</v>
      </c>
      <c r="K95" s="97">
        <f t="shared" si="3"/>
        <v>1.9980000000000002</v>
      </c>
      <c r="L95" s="97">
        <f t="shared" si="4"/>
        <v>3.9960000000000002E-2</v>
      </c>
      <c r="M95" s="112">
        <f t="shared" si="5"/>
        <v>1.9580400000000002</v>
      </c>
    </row>
    <row r="96" spans="2:13" ht="14.4" x14ac:dyDescent="0.3">
      <c r="B96" s="223"/>
      <c r="C96" s="214"/>
      <c r="D96" s="216"/>
      <c r="E96" s="218"/>
      <c r="F96" s="158" t="s">
        <v>60</v>
      </c>
      <c r="G96" s="159">
        <v>11.5</v>
      </c>
      <c r="H96" s="185">
        <v>0.33300000000000002</v>
      </c>
      <c r="I96" s="218"/>
      <c r="J96" s="186" t="s">
        <v>61</v>
      </c>
      <c r="K96" s="97">
        <f t="shared" si="3"/>
        <v>-0.33300000000000002</v>
      </c>
      <c r="L96" s="97">
        <f t="shared" si="4"/>
        <v>0</v>
      </c>
      <c r="M96" s="112">
        <f t="shared" si="5"/>
        <v>-0.33300000000000002</v>
      </c>
    </row>
    <row r="97" spans="2:13" ht="14.4" x14ac:dyDescent="0.3">
      <c r="B97" s="223"/>
      <c r="C97" s="214"/>
      <c r="D97" s="216"/>
      <c r="E97" s="218"/>
      <c r="F97" s="158" t="s">
        <v>48</v>
      </c>
      <c r="G97" s="159">
        <v>18.5</v>
      </c>
      <c r="H97" s="185">
        <v>0.33300000000000002</v>
      </c>
      <c r="I97" s="218"/>
      <c r="J97" s="186" t="s">
        <v>61</v>
      </c>
      <c r="K97" s="97">
        <f t="shared" si="3"/>
        <v>-0.33300000000000002</v>
      </c>
      <c r="L97" s="97">
        <f t="shared" si="4"/>
        <v>0</v>
      </c>
      <c r="M97" s="112">
        <f t="shared" si="5"/>
        <v>-0.33300000000000002</v>
      </c>
    </row>
    <row r="98" spans="2:13" ht="14.4" x14ac:dyDescent="0.3">
      <c r="B98" s="223"/>
      <c r="C98" s="213">
        <f>C95</f>
        <v>45893</v>
      </c>
      <c r="D98" s="215" t="s">
        <v>92</v>
      </c>
      <c r="E98" s="217" t="s">
        <v>210</v>
      </c>
      <c r="F98" s="158" t="s">
        <v>136</v>
      </c>
      <c r="G98" s="159">
        <v>10</v>
      </c>
      <c r="H98" s="185">
        <v>0.33300000000000002</v>
      </c>
      <c r="I98" s="219" t="s">
        <v>54</v>
      </c>
      <c r="J98" s="186" t="s">
        <v>61</v>
      </c>
      <c r="K98" s="97">
        <f t="shared" si="3"/>
        <v>-0.33300000000000002</v>
      </c>
      <c r="L98" s="97">
        <f t="shared" si="4"/>
        <v>0</v>
      </c>
      <c r="M98" s="112">
        <f t="shared" si="5"/>
        <v>-0.33300000000000002</v>
      </c>
    </row>
    <row r="99" spans="2:13" ht="14.4" x14ac:dyDescent="0.3">
      <c r="B99" s="223"/>
      <c r="C99" s="214"/>
      <c r="D99" s="216"/>
      <c r="E99" s="218"/>
      <c r="F99" s="158" t="s">
        <v>135</v>
      </c>
      <c r="G99" s="159">
        <v>20</v>
      </c>
      <c r="H99" s="185">
        <v>0.33300000000000002</v>
      </c>
      <c r="I99" s="218"/>
      <c r="J99" s="186" t="s">
        <v>61</v>
      </c>
      <c r="K99" s="97">
        <f t="shared" si="3"/>
        <v>-0.33300000000000002</v>
      </c>
      <c r="L99" s="97">
        <f t="shared" si="4"/>
        <v>0</v>
      </c>
      <c r="M99" s="112">
        <f t="shared" si="5"/>
        <v>-0.33300000000000002</v>
      </c>
    </row>
    <row r="100" spans="2:13" ht="14.4" x14ac:dyDescent="0.3">
      <c r="B100" s="223"/>
      <c r="C100" s="214"/>
      <c r="D100" s="216"/>
      <c r="E100" s="218"/>
      <c r="F100" s="158" t="s">
        <v>48</v>
      </c>
      <c r="G100" s="159">
        <v>16</v>
      </c>
      <c r="H100" s="185">
        <v>0.33300000000000002</v>
      </c>
      <c r="I100" s="218"/>
      <c r="J100" s="186" t="s">
        <v>61</v>
      </c>
      <c r="K100" s="97">
        <f t="shared" si="3"/>
        <v>-0.33300000000000002</v>
      </c>
      <c r="L100" s="97">
        <f t="shared" si="4"/>
        <v>0</v>
      </c>
      <c r="M100" s="112">
        <f t="shared" si="5"/>
        <v>-0.33300000000000002</v>
      </c>
    </row>
    <row r="101" spans="2:13" ht="14.4" x14ac:dyDescent="0.3">
      <c r="B101" s="223">
        <v>25</v>
      </c>
      <c r="C101" s="213">
        <f t="shared" ref="C101:C113" si="8">C98+1</f>
        <v>45894</v>
      </c>
      <c r="D101" s="215" t="s">
        <v>92</v>
      </c>
      <c r="E101" s="217" t="s">
        <v>211</v>
      </c>
      <c r="F101" s="158" t="s">
        <v>136</v>
      </c>
      <c r="G101" s="159">
        <v>10.5</v>
      </c>
      <c r="H101" s="185">
        <v>0.33300000000000002</v>
      </c>
      <c r="I101" s="219" t="s">
        <v>120</v>
      </c>
      <c r="J101" s="186" t="s">
        <v>61</v>
      </c>
      <c r="K101" s="97">
        <f t="shared" si="3"/>
        <v>-0.33300000000000002</v>
      </c>
      <c r="L101" s="97">
        <f t="shared" si="4"/>
        <v>0</v>
      </c>
      <c r="M101" s="112">
        <f t="shared" si="5"/>
        <v>-0.33300000000000002</v>
      </c>
    </row>
    <row r="102" spans="2:13" ht="14.4" x14ac:dyDescent="0.3">
      <c r="B102" s="223"/>
      <c r="C102" s="214"/>
      <c r="D102" s="216"/>
      <c r="E102" s="218"/>
      <c r="F102" s="158" t="s">
        <v>135</v>
      </c>
      <c r="G102" s="159">
        <v>18</v>
      </c>
      <c r="H102" s="185">
        <v>0.33300000000000002</v>
      </c>
      <c r="I102" s="218"/>
      <c r="J102" s="186" t="s">
        <v>61</v>
      </c>
      <c r="K102" s="97">
        <f t="shared" si="3"/>
        <v>-0.33300000000000002</v>
      </c>
      <c r="L102" s="97">
        <f t="shared" si="4"/>
        <v>0</v>
      </c>
      <c r="M102" s="112">
        <f t="shared" si="5"/>
        <v>-0.33300000000000002</v>
      </c>
    </row>
    <row r="103" spans="2:13" ht="14.4" x14ac:dyDescent="0.3">
      <c r="B103" s="223"/>
      <c r="C103" s="214"/>
      <c r="D103" s="216"/>
      <c r="E103" s="218"/>
      <c r="F103" s="158" t="s">
        <v>120</v>
      </c>
      <c r="G103" s="159">
        <v>25</v>
      </c>
      <c r="H103" s="185">
        <v>0.33300000000000002</v>
      </c>
      <c r="I103" s="218"/>
      <c r="J103" s="186" t="s">
        <v>49</v>
      </c>
      <c r="K103" s="97">
        <f t="shared" si="3"/>
        <v>7.9920000000000009</v>
      </c>
      <c r="L103" s="97">
        <f t="shared" si="4"/>
        <v>0.15984000000000001</v>
      </c>
      <c r="M103" s="112">
        <f t="shared" si="5"/>
        <v>7.8321600000000009</v>
      </c>
    </row>
    <row r="104" spans="2:13" ht="14.4" x14ac:dyDescent="0.3">
      <c r="B104" s="223">
        <v>26</v>
      </c>
      <c r="C104" s="213">
        <f t="shared" si="8"/>
        <v>45895</v>
      </c>
      <c r="D104" s="215" t="s">
        <v>62</v>
      </c>
      <c r="E104" s="217" t="s">
        <v>212</v>
      </c>
      <c r="F104" s="158" t="s">
        <v>136</v>
      </c>
      <c r="G104" s="159">
        <v>9.6</v>
      </c>
      <c r="H104" s="185">
        <v>0.33300000000000002</v>
      </c>
      <c r="I104" s="219" t="s">
        <v>54</v>
      </c>
      <c r="J104" s="186" t="s">
        <v>61</v>
      </c>
      <c r="K104" s="97">
        <f t="shared" si="3"/>
        <v>-0.33300000000000002</v>
      </c>
      <c r="L104" s="97">
        <f t="shared" si="4"/>
        <v>0</v>
      </c>
      <c r="M104" s="112">
        <f t="shared" si="5"/>
        <v>-0.33300000000000002</v>
      </c>
    </row>
    <row r="105" spans="2:13" ht="14.4" x14ac:dyDescent="0.3">
      <c r="B105" s="223"/>
      <c r="C105" s="214"/>
      <c r="D105" s="216"/>
      <c r="E105" s="218"/>
      <c r="F105" s="158" t="s">
        <v>135</v>
      </c>
      <c r="G105" s="159">
        <v>16.5</v>
      </c>
      <c r="H105" s="185">
        <v>0.33300000000000002</v>
      </c>
      <c r="I105" s="218"/>
      <c r="J105" s="186" t="s">
        <v>61</v>
      </c>
      <c r="K105" s="97">
        <f t="shared" si="3"/>
        <v>-0.33300000000000002</v>
      </c>
      <c r="L105" s="97">
        <f t="shared" si="4"/>
        <v>0</v>
      </c>
      <c r="M105" s="112">
        <f t="shared" si="5"/>
        <v>-0.33300000000000002</v>
      </c>
    </row>
    <row r="106" spans="2:13" ht="14.4" x14ac:dyDescent="0.3">
      <c r="B106" s="223"/>
      <c r="C106" s="214"/>
      <c r="D106" s="216"/>
      <c r="E106" s="218"/>
      <c r="F106" s="158" t="s">
        <v>48</v>
      </c>
      <c r="G106" s="159">
        <v>14.5</v>
      </c>
      <c r="H106" s="185">
        <v>0.33300000000000002</v>
      </c>
      <c r="I106" s="218"/>
      <c r="J106" s="186" t="s">
        <v>61</v>
      </c>
      <c r="K106" s="97">
        <f t="shared" si="3"/>
        <v>-0.33300000000000002</v>
      </c>
      <c r="L106" s="97">
        <f t="shared" si="4"/>
        <v>0</v>
      </c>
      <c r="M106" s="112">
        <f t="shared" si="5"/>
        <v>-0.33300000000000002</v>
      </c>
    </row>
    <row r="107" spans="2:13" ht="14.4" x14ac:dyDescent="0.3">
      <c r="B107" s="223">
        <v>27</v>
      </c>
      <c r="C107" s="213">
        <f t="shared" si="8"/>
        <v>45896</v>
      </c>
      <c r="D107" s="215" t="s">
        <v>62</v>
      </c>
      <c r="E107" s="217" t="s">
        <v>213</v>
      </c>
      <c r="F107" s="158" t="s">
        <v>60</v>
      </c>
      <c r="G107" s="159">
        <v>10</v>
      </c>
      <c r="H107" s="185">
        <v>0.33300000000000002</v>
      </c>
      <c r="I107" s="219" t="s">
        <v>54</v>
      </c>
      <c r="J107" s="186" t="s">
        <v>61</v>
      </c>
      <c r="K107" s="97">
        <f t="shared" si="3"/>
        <v>-0.33300000000000002</v>
      </c>
      <c r="L107" s="97">
        <f t="shared" si="4"/>
        <v>0</v>
      </c>
      <c r="M107" s="112">
        <f t="shared" si="5"/>
        <v>-0.33300000000000002</v>
      </c>
    </row>
    <row r="108" spans="2:13" ht="14.4" x14ac:dyDescent="0.3">
      <c r="B108" s="223"/>
      <c r="C108" s="214"/>
      <c r="D108" s="216"/>
      <c r="E108" s="218"/>
      <c r="F108" s="158" t="s">
        <v>48</v>
      </c>
      <c r="G108" s="159">
        <v>15.5</v>
      </c>
      <c r="H108" s="185">
        <v>0.33300000000000002</v>
      </c>
      <c r="I108" s="218"/>
      <c r="J108" s="186" t="s">
        <v>61</v>
      </c>
      <c r="K108" s="97">
        <f t="shared" si="3"/>
        <v>-0.33300000000000002</v>
      </c>
      <c r="L108" s="97">
        <f t="shared" si="4"/>
        <v>0</v>
      </c>
      <c r="M108" s="112">
        <f t="shared" si="5"/>
        <v>-0.33300000000000002</v>
      </c>
    </row>
    <row r="109" spans="2:13" ht="14.4" x14ac:dyDescent="0.3">
      <c r="B109" s="223"/>
      <c r="C109" s="214"/>
      <c r="D109" s="216"/>
      <c r="E109" s="218"/>
      <c r="F109" s="158" t="s">
        <v>66</v>
      </c>
      <c r="G109" s="159">
        <v>30</v>
      </c>
      <c r="H109" s="185">
        <v>0.33300000000000002</v>
      </c>
      <c r="I109" s="218"/>
      <c r="J109" s="186" t="s">
        <v>61</v>
      </c>
      <c r="K109" s="97">
        <f t="shared" si="3"/>
        <v>-0.33300000000000002</v>
      </c>
      <c r="L109" s="97">
        <f t="shared" si="4"/>
        <v>0</v>
      </c>
      <c r="M109" s="112">
        <f t="shared" si="5"/>
        <v>-0.33300000000000002</v>
      </c>
    </row>
    <row r="110" spans="2:13" ht="14.4" x14ac:dyDescent="0.3">
      <c r="B110" s="223"/>
      <c r="C110" s="213">
        <f>C107</f>
        <v>45896</v>
      </c>
      <c r="D110" s="215" t="s">
        <v>62</v>
      </c>
      <c r="E110" s="217" t="s">
        <v>214</v>
      </c>
      <c r="F110" s="158" t="s">
        <v>59</v>
      </c>
      <c r="G110" s="159">
        <v>10</v>
      </c>
      <c r="H110" s="185">
        <v>0.33300000000000002</v>
      </c>
      <c r="I110" s="219" t="s">
        <v>60</v>
      </c>
      <c r="J110" s="186" t="s">
        <v>61</v>
      </c>
      <c r="K110" s="97">
        <f t="shared" si="3"/>
        <v>-0.33300000000000002</v>
      </c>
      <c r="L110" s="97">
        <f t="shared" si="4"/>
        <v>0</v>
      </c>
      <c r="M110" s="112">
        <f t="shared" si="5"/>
        <v>-0.33300000000000002</v>
      </c>
    </row>
    <row r="111" spans="2:13" ht="14.4" x14ac:dyDescent="0.3">
      <c r="B111" s="223"/>
      <c r="C111" s="214"/>
      <c r="D111" s="216"/>
      <c r="E111" s="218"/>
      <c r="F111" s="158" t="s">
        <v>60</v>
      </c>
      <c r="G111" s="159">
        <v>9.6</v>
      </c>
      <c r="H111" s="185">
        <v>0.33300000000000002</v>
      </c>
      <c r="I111" s="218"/>
      <c r="J111" s="186" t="s">
        <v>49</v>
      </c>
      <c r="K111" s="97">
        <f t="shared" si="3"/>
        <v>2.8637999999999999</v>
      </c>
      <c r="L111" s="97">
        <f t="shared" si="4"/>
        <v>5.7276000000000001E-2</v>
      </c>
      <c r="M111" s="112">
        <f t="shared" si="5"/>
        <v>2.806524</v>
      </c>
    </row>
    <row r="112" spans="2:13" ht="14.4" x14ac:dyDescent="0.3">
      <c r="B112" s="223"/>
      <c r="C112" s="214"/>
      <c r="D112" s="216"/>
      <c r="E112" s="218"/>
      <c r="F112" s="158" t="s">
        <v>65</v>
      </c>
      <c r="G112" s="159">
        <v>15</v>
      </c>
      <c r="H112" s="185">
        <v>0.33300000000000002</v>
      </c>
      <c r="I112" s="218"/>
      <c r="J112" s="186" t="s">
        <v>61</v>
      </c>
      <c r="K112" s="97">
        <f t="shared" si="3"/>
        <v>-0.33300000000000002</v>
      </c>
      <c r="L112" s="97">
        <f t="shared" si="4"/>
        <v>0</v>
      </c>
      <c r="M112" s="112">
        <f t="shared" si="5"/>
        <v>-0.33300000000000002</v>
      </c>
    </row>
    <row r="113" spans="2:13" ht="14.4" x14ac:dyDescent="0.3">
      <c r="B113" s="223">
        <v>28</v>
      </c>
      <c r="C113" s="213">
        <f t="shared" si="8"/>
        <v>45897</v>
      </c>
      <c r="D113" s="215" t="s">
        <v>68</v>
      </c>
      <c r="E113" s="217" t="s">
        <v>215</v>
      </c>
      <c r="F113" s="158" t="s">
        <v>54</v>
      </c>
      <c r="G113" s="159">
        <v>7.8</v>
      </c>
      <c r="H113" s="185">
        <v>0.33300000000000002</v>
      </c>
      <c r="I113" s="219" t="s">
        <v>47</v>
      </c>
      <c r="J113" s="186" t="s">
        <v>61</v>
      </c>
      <c r="K113" s="97">
        <f t="shared" si="3"/>
        <v>-0.33300000000000002</v>
      </c>
      <c r="L113" s="97">
        <f t="shared" si="4"/>
        <v>0</v>
      </c>
      <c r="M113" s="112">
        <f t="shared" si="5"/>
        <v>-0.33300000000000002</v>
      </c>
    </row>
    <row r="114" spans="2:13" ht="14.4" x14ac:dyDescent="0.3">
      <c r="B114" s="223"/>
      <c r="C114" s="214"/>
      <c r="D114" s="216"/>
      <c r="E114" s="218"/>
      <c r="F114" s="158" t="s">
        <v>136</v>
      </c>
      <c r="G114" s="159">
        <v>11</v>
      </c>
      <c r="H114" s="185">
        <v>0.33300000000000002</v>
      </c>
      <c r="I114" s="218"/>
      <c r="J114" s="186" t="s">
        <v>61</v>
      </c>
      <c r="K114" s="97">
        <f t="shared" si="3"/>
        <v>-0.33300000000000002</v>
      </c>
      <c r="L114" s="97">
        <f t="shared" si="4"/>
        <v>0</v>
      </c>
      <c r="M114" s="112">
        <f t="shared" si="5"/>
        <v>-0.33300000000000002</v>
      </c>
    </row>
    <row r="115" spans="2:13" ht="14.4" x14ac:dyDescent="0.3">
      <c r="B115" s="223"/>
      <c r="C115" s="214"/>
      <c r="D115" s="216"/>
      <c r="E115" s="218"/>
      <c r="F115" s="158" t="s">
        <v>135</v>
      </c>
      <c r="G115" s="159">
        <v>23</v>
      </c>
      <c r="H115" s="185">
        <v>0.33300000000000002</v>
      </c>
      <c r="I115" s="218"/>
      <c r="J115" s="186" t="s">
        <v>61</v>
      </c>
      <c r="K115" s="97">
        <f t="shared" si="3"/>
        <v>-0.33300000000000002</v>
      </c>
      <c r="L115" s="97">
        <f t="shared" si="4"/>
        <v>0</v>
      </c>
      <c r="M115" s="112">
        <f t="shared" si="5"/>
        <v>-0.33300000000000002</v>
      </c>
    </row>
    <row r="116" spans="2:13" ht="14.4" x14ac:dyDescent="0.3">
      <c r="B116" s="223">
        <v>29</v>
      </c>
      <c r="C116" s="213">
        <f>C113+1</f>
        <v>45898</v>
      </c>
      <c r="D116" s="215" t="s">
        <v>127</v>
      </c>
      <c r="E116" s="217" t="s">
        <v>216</v>
      </c>
      <c r="F116" s="158" t="s">
        <v>47</v>
      </c>
      <c r="G116" s="159">
        <v>7.8</v>
      </c>
      <c r="H116" s="185">
        <v>0.33300000000000002</v>
      </c>
      <c r="I116" s="219" t="s">
        <v>47</v>
      </c>
      <c r="J116" s="186" t="s">
        <v>49</v>
      </c>
      <c r="K116" s="97">
        <f t="shared" si="3"/>
        <v>2.2644000000000002</v>
      </c>
      <c r="L116" s="97">
        <f t="shared" si="4"/>
        <v>4.5288000000000002E-2</v>
      </c>
      <c r="M116" s="112">
        <f t="shared" si="5"/>
        <v>2.219112</v>
      </c>
    </row>
    <row r="117" spans="2:13" ht="14.4" x14ac:dyDescent="0.3">
      <c r="B117" s="223"/>
      <c r="C117" s="214"/>
      <c r="D117" s="216"/>
      <c r="E117" s="218"/>
      <c r="F117" s="158" t="s">
        <v>136</v>
      </c>
      <c r="G117" s="159">
        <v>10</v>
      </c>
      <c r="H117" s="185">
        <v>0.33300000000000002</v>
      </c>
      <c r="I117" s="218"/>
      <c r="J117" s="186" t="s">
        <v>61</v>
      </c>
      <c r="K117" s="97">
        <f t="shared" si="3"/>
        <v>-0.33300000000000002</v>
      </c>
      <c r="L117" s="97">
        <f t="shared" si="4"/>
        <v>0</v>
      </c>
      <c r="M117" s="112">
        <f t="shared" si="5"/>
        <v>-0.33300000000000002</v>
      </c>
    </row>
    <row r="118" spans="2:13" ht="14.4" x14ac:dyDescent="0.3">
      <c r="B118" s="223"/>
      <c r="C118" s="214"/>
      <c r="D118" s="216"/>
      <c r="E118" s="218"/>
      <c r="F118" s="158" t="s">
        <v>172</v>
      </c>
      <c r="G118" s="159">
        <v>13</v>
      </c>
      <c r="H118" s="185">
        <v>0.33300000000000002</v>
      </c>
      <c r="I118" s="218"/>
      <c r="J118" s="186" t="s">
        <v>61</v>
      </c>
      <c r="K118" s="97">
        <f t="shared" si="3"/>
        <v>-0.33300000000000002</v>
      </c>
      <c r="L118" s="97">
        <f t="shared" si="4"/>
        <v>0</v>
      </c>
      <c r="M118" s="112">
        <f t="shared" si="5"/>
        <v>-0.33300000000000002</v>
      </c>
    </row>
    <row r="119" spans="2:13" ht="14.4" x14ac:dyDescent="0.3">
      <c r="B119" s="223"/>
      <c r="C119" s="213">
        <f t="shared" ref="C119" si="9">C116</f>
        <v>45898</v>
      </c>
      <c r="D119" s="215" t="s">
        <v>104</v>
      </c>
      <c r="E119" s="217" t="s">
        <v>217</v>
      </c>
      <c r="F119" s="158" t="s">
        <v>103</v>
      </c>
      <c r="G119" s="159">
        <v>8</v>
      </c>
      <c r="H119" s="185">
        <v>0.33300000000000002</v>
      </c>
      <c r="I119" s="219" t="s">
        <v>59</v>
      </c>
      <c r="J119" s="186" t="s">
        <v>61</v>
      </c>
      <c r="K119" s="97">
        <f t="shared" ref="K119:K133" si="10">IF(J119="w",(G119-1)*H119,-H119)</f>
        <v>-0.33300000000000002</v>
      </c>
      <c r="L119" s="97">
        <f t="shared" ref="L119:L133" si="11">IF(J119="w",(K119/100*2),0)</f>
        <v>0</v>
      </c>
      <c r="M119" s="112">
        <f t="shared" ref="M119:M133" si="12">K119-L119</f>
        <v>-0.33300000000000002</v>
      </c>
    </row>
    <row r="120" spans="2:13" ht="14.4" x14ac:dyDescent="0.3">
      <c r="B120" s="223"/>
      <c r="C120" s="214"/>
      <c r="D120" s="216"/>
      <c r="E120" s="218"/>
      <c r="F120" s="158" t="s">
        <v>59</v>
      </c>
      <c r="G120" s="159">
        <v>12</v>
      </c>
      <c r="H120" s="185">
        <v>0.33300000000000002</v>
      </c>
      <c r="I120" s="218"/>
      <c r="J120" s="186" t="s">
        <v>49</v>
      </c>
      <c r="K120" s="97">
        <f t="shared" si="10"/>
        <v>3.6630000000000003</v>
      </c>
      <c r="L120" s="97">
        <f t="shared" si="11"/>
        <v>7.3260000000000006E-2</v>
      </c>
      <c r="M120" s="112">
        <f t="shared" si="12"/>
        <v>3.5897400000000004</v>
      </c>
    </row>
    <row r="121" spans="2:13" ht="14.4" x14ac:dyDescent="0.3">
      <c r="B121" s="223"/>
      <c r="C121" s="214"/>
      <c r="D121" s="216"/>
      <c r="E121" s="218"/>
      <c r="F121" s="158" t="s">
        <v>60</v>
      </c>
      <c r="G121" s="159">
        <v>10.5</v>
      </c>
      <c r="H121" s="185">
        <v>0.33300000000000002</v>
      </c>
      <c r="I121" s="218"/>
      <c r="J121" s="186" t="s">
        <v>61</v>
      </c>
      <c r="K121" s="97">
        <f t="shared" si="10"/>
        <v>-0.33300000000000002</v>
      </c>
      <c r="L121" s="97">
        <f t="shared" si="11"/>
        <v>0</v>
      </c>
      <c r="M121" s="112">
        <f t="shared" si="12"/>
        <v>-0.33300000000000002</v>
      </c>
    </row>
    <row r="122" spans="2:13" ht="14.4" x14ac:dyDescent="0.3">
      <c r="B122" s="223">
        <v>30</v>
      </c>
      <c r="C122" s="213">
        <f>C119+1</f>
        <v>45899</v>
      </c>
      <c r="D122" s="215" t="s">
        <v>92</v>
      </c>
      <c r="E122" s="217" t="s">
        <v>218</v>
      </c>
      <c r="F122" s="158" t="s">
        <v>103</v>
      </c>
      <c r="G122" s="159">
        <v>9.6</v>
      </c>
      <c r="H122" s="185">
        <v>0.33300000000000002</v>
      </c>
      <c r="I122" s="219" t="s">
        <v>66</v>
      </c>
      <c r="J122" s="186" t="s">
        <v>61</v>
      </c>
      <c r="K122" s="97">
        <f t="shared" si="10"/>
        <v>-0.33300000000000002</v>
      </c>
      <c r="L122" s="97">
        <f t="shared" si="11"/>
        <v>0</v>
      </c>
      <c r="M122" s="112">
        <f t="shared" si="12"/>
        <v>-0.33300000000000002</v>
      </c>
    </row>
    <row r="123" spans="2:13" ht="14.4" x14ac:dyDescent="0.3">
      <c r="B123" s="223"/>
      <c r="C123" s="214"/>
      <c r="D123" s="216"/>
      <c r="E123" s="218"/>
      <c r="F123" s="158" t="s">
        <v>59</v>
      </c>
      <c r="G123" s="159">
        <v>8.8000000000000007</v>
      </c>
      <c r="H123" s="185">
        <v>0.33300000000000002</v>
      </c>
      <c r="I123" s="218"/>
      <c r="J123" s="186" t="s">
        <v>61</v>
      </c>
      <c r="K123" s="97">
        <f t="shared" si="10"/>
        <v>-0.33300000000000002</v>
      </c>
      <c r="L123" s="97">
        <f t="shared" si="11"/>
        <v>0</v>
      </c>
      <c r="M123" s="112">
        <f t="shared" si="12"/>
        <v>-0.33300000000000002</v>
      </c>
    </row>
    <row r="124" spans="2:13" ht="14.4" x14ac:dyDescent="0.3">
      <c r="B124" s="223"/>
      <c r="C124" s="214"/>
      <c r="D124" s="216"/>
      <c r="E124" s="218"/>
      <c r="F124" s="158" t="s">
        <v>54</v>
      </c>
      <c r="G124" s="159">
        <v>11.5</v>
      </c>
      <c r="H124" s="185">
        <v>0.33300000000000002</v>
      </c>
      <c r="I124" s="218"/>
      <c r="J124" s="186" t="s">
        <v>61</v>
      </c>
      <c r="K124" s="97">
        <f t="shared" si="10"/>
        <v>-0.33300000000000002</v>
      </c>
      <c r="L124" s="97">
        <f t="shared" si="11"/>
        <v>0</v>
      </c>
      <c r="M124" s="112">
        <f t="shared" si="12"/>
        <v>-0.33300000000000002</v>
      </c>
    </row>
    <row r="125" spans="2:13" ht="14.4" x14ac:dyDescent="0.3">
      <c r="B125" s="223"/>
      <c r="C125" s="213">
        <f t="shared" ref="C125" si="13">C122</f>
        <v>45899</v>
      </c>
      <c r="D125" s="215" t="s">
        <v>92</v>
      </c>
      <c r="E125" s="217" t="s">
        <v>219</v>
      </c>
      <c r="F125" s="158" t="s">
        <v>84</v>
      </c>
      <c r="G125" s="159">
        <v>9.1999999999999993</v>
      </c>
      <c r="H125" s="185">
        <v>0.33300000000000002</v>
      </c>
      <c r="I125" s="219" t="s">
        <v>108</v>
      </c>
      <c r="J125" s="186" t="s">
        <v>61</v>
      </c>
      <c r="K125" s="97">
        <f t="shared" si="10"/>
        <v>-0.33300000000000002</v>
      </c>
      <c r="L125" s="97">
        <f t="shared" si="11"/>
        <v>0</v>
      </c>
      <c r="M125" s="112">
        <f t="shared" si="12"/>
        <v>-0.33300000000000002</v>
      </c>
    </row>
    <row r="126" spans="2:13" ht="14.4" x14ac:dyDescent="0.3">
      <c r="B126" s="223"/>
      <c r="C126" s="214"/>
      <c r="D126" s="216"/>
      <c r="E126" s="218"/>
      <c r="F126" s="158" t="s">
        <v>136</v>
      </c>
      <c r="G126" s="159">
        <v>10.5</v>
      </c>
      <c r="H126" s="185">
        <v>0.33300000000000002</v>
      </c>
      <c r="I126" s="218"/>
      <c r="J126" s="186" t="s">
        <v>61</v>
      </c>
      <c r="K126" s="97">
        <f t="shared" si="10"/>
        <v>-0.33300000000000002</v>
      </c>
      <c r="L126" s="97">
        <f t="shared" si="11"/>
        <v>0</v>
      </c>
      <c r="M126" s="112">
        <f t="shared" si="12"/>
        <v>-0.33300000000000002</v>
      </c>
    </row>
    <row r="127" spans="2:13" ht="14.4" x14ac:dyDescent="0.3">
      <c r="B127" s="223"/>
      <c r="C127" s="214"/>
      <c r="D127" s="216"/>
      <c r="E127" s="218"/>
      <c r="F127" s="158" t="s">
        <v>135</v>
      </c>
      <c r="G127" s="159">
        <v>23</v>
      </c>
      <c r="H127" s="185">
        <v>0.33300000000000002</v>
      </c>
      <c r="I127" s="218"/>
      <c r="J127" s="186" t="s">
        <v>61</v>
      </c>
      <c r="K127" s="97">
        <f t="shared" si="10"/>
        <v>-0.33300000000000002</v>
      </c>
      <c r="L127" s="97">
        <f t="shared" si="11"/>
        <v>0</v>
      </c>
      <c r="M127" s="112">
        <f t="shared" si="12"/>
        <v>-0.33300000000000002</v>
      </c>
    </row>
    <row r="128" spans="2:13" ht="14.4" x14ac:dyDescent="0.3">
      <c r="B128" s="223">
        <v>31</v>
      </c>
      <c r="C128" s="213">
        <f>C125+1</f>
        <v>45900</v>
      </c>
      <c r="D128" s="215" t="s">
        <v>92</v>
      </c>
      <c r="E128" s="217" t="s">
        <v>220</v>
      </c>
      <c r="F128" s="158" t="s">
        <v>47</v>
      </c>
      <c r="G128" s="159">
        <v>14.5</v>
      </c>
      <c r="H128" s="185">
        <v>0.33300000000000002</v>
      </c>
      <c r="I128" s="219" t="s">
        <v>60</v>
      </c>
      <c r="J128" s="186" t="s">
        <v>61</v>
      </c>
      <c r="K128" s="97">
        <f t="shared" si="10"/>
        <v>-0.33300000000000002</v>
      </c>
      <c r="L128" s="97">
        <f t="shared" si="11"/>
        <v>0</v>
      </c>
      <c r="M128" s="112">
        <f t="shared" si="12"/>
        <v>-0.33300000000000002</v>
      </c>
    </row>
    <row r="129" spans="2:13" ht="14.4" x14ac:dyDescent="0.3">
      <c r="B129" s="223"/>
      <c r="C129" s="214"/>
      <c r="D129" s="216"/>
      <c r="E129" s="218"/>
      <c r="F129" s="158" t="s">
        <v>136</v>
      </c>
      <c r="G129" s="159">
        <v>10</v>
      </c>
      <c r="H129" s="185">
        <v>0.33300000000000002</v>
      </c>
      <c r="I129" s="218"/>
      <c r="J129" s="186" t="s">
        <v>61</v>
      </c>
      <c r="K129" s="97">
        <f t="shared" si="10"/>
        <v>-0.33300000000000002</v>
      </c>
      <c r="L129" s="97">
        <f t="shared" si="11"/>
        <v>0</v>
      </c>
      <c r="M129" s="112">
        <f t="shared" si="12"/>
        <v>-0.33300000000000002</v>
      </c>
    </row>
    <row r="130" spans="2:13" ht="14.4" x14ac:dyDescent="0.3">
      <c r="B130" s="223"/>
      <c r="C130" s="214"/>
      <c r="D130" s="216"/>
      <c r="E130" s="218"/>
      <c r="F130" s="158" t="s">
        <v>135</v>
      </c>
      <c r="G130" s="159">
        <v>16.5</v>
      </c>
      <c r="H130" s="185">
        <v>0.33300000000000002</v>
      </c>
      <c r="I130" s="218"/>
      <c r="J130" s="186" t="s">
        <v>61</v>
      </c>
      <c r="K130" s="97">
        <f t="shared" si="10"/>
        <v>-0.33300000000000002</v>
      </c>
      <c r="L130" s="97">
        <f t="shared" si="11"/>
        <v>0</v>
      </c>
      <c r="M130" s="112">
        <f t="shared" si="12"/>
        <v>-0.33300000000000002</v>
      </c>
    </row>
    <row r="131" spans="2:13" ht="14.4" x14ac:dyDescent="0.3">
      <c r="B131" s="223"/>
      <c r="C131" s="213">
        <f t="shared" ref="C131" si="14">C128</f>
        <v>45900</v>
      </c>
      <c r="D131" s="215" t="s">
        <v>92</v>
      </c>
      <c r="E131" s="217" t="s">
        <v>221</v>
      </c>
      <c r="F131" s="158" t="s">
        <v>54</v>
      </c>
      <c r="G131" s="159">
        <v>8</v>
      </c>
      <c r="H131" s="185">
        <v>0.33300000000000002</v>
      </c>
      <c r="I131" s="219" t="s">
        <v>103</v>
      </c>
      <c r="J131" s="186" t="s">
        <v>61</v>
      </c>
      <c r="K131" s="97">
        <f t="shared" si="10"/>
        <v>-0.33300000000000002</v>
      </c>
      <c r="L131" s="97">
        <f t="shared" si="11"/>
        <v>0</v>
      </c>
      <c r="M131" s="112">
        <f t="shared" si="12"/>
        <v>-0.33300000000000002</v>
      </c>
    </row>
    <row r="132" spans="2:13" ht="14.4" x14ac:dyDescent="0.3">
      <c r="B132" s="223"/>
      <c r="C132" s="214"/>
      <c r="D132" s="216"/>
      <c r="E132" s="218"/>
      <c r="F132" s="158" t="s">
        <v>48</v>
      </c>
      <c r="G132" s="159">
        <v>13</v>
      </c>
      <c r="H132" s="185">
        <v>0.33300000000000002</v>
      </c>
      <c r="I132" s="218"/>
      <c r="J132" s="186" t="s">
        <v>61</v>
      </c>
      <c r="K132" s="97">
        <f t="shared" si="10"/>
        <v>-0.33300000000000002</v>
      </c>
      <c r="L132" s="97">
        <f t="shared" si="11"/>
        <v>0</v>
      </c>
      <c r="M132" s="112">
        <f t="shared" si="12"/>
        <v>-0.33300000000000002</v>
      </c>
    </row>
    <row r="133" spans="2:13" ht="15" thickBot="1" x14ac:dyDescent="0.35">
      <c r="B133" s="225"/>
      <c r="C133" s="220"/>
      <c r="D133" s="221"/>
      <c r="E133" s="222"/>
      <c r="F133" s="160" t="s">
        <v>60</v>
      </c>
      <c r="G133" s="161">
        <v>10.5</v>
      </c>
      <c r="H133" s="190">
        <v>0.33300000000000002</v>
      </c>
      <c r="I133" s="222"/>
      <c r="J133" s="191" t="s">
        <v>61</v>
      </c>
      <c r="K133" s="162">
        <f t="shared" si="10"/>
        <v>-0.33300000000000002</v>
      </c>
      <c r="L133" s="162">
        <f t="shared" si="11"/>
        <v>0</v>
      </c>
      <c r="M133" s="163">
        <f t="shared" si="12"/>
        <v>-0.33300000000000002</v>
      </c>
    </row>
    <row r="134" spans="2:13" ht="16.2" thickBot="1" x14ac:dyDescent="0.35">
      <c r="B134"/>
      <c r="C134" s="98"/>
      <c r="D134" s="164"/>
      <c r="E134" s="99"/>
      <c r="F134" s="100" t="s">
        <v>25</v>
      </c>
      <c r="G134" s="101">
        <f>SUM(G7:G133)/42/3</f>
        <v>12.293650793650791</v>
      </c>
      <c r="H134" s="102">
        <f>SUM(H7:H133)</f>
        <v>41.957999999999885</v>
      </c>
      <c r="I134" s="103" t="s">
        <v>26</v>
      </c>
      <c r="J134" s="104" t="s">
        <v>11</v>
      </c>
      <c r="K134" s="105">
        <f>SUM(K7:K133)</f>
        <v>10.655999999999979</v>
      </c>
      <c r="L134" s="105">
        <f>SUM(L7:L133)</f>
        <v>0.95904</v>
      </c>
      <c r="M134" s="106">
        <f>K134-L134</f>
        <v>9.6969599999999794</v>
      </c>
    </row>
    <row r="135" spans="2:13" x14ac:dyDescent="0.3">
      <c r="C135" s="165"/>
      <c r="D135" s="166"/>
      <c r="E135" s="69"/>
      <c r="F135" s="95"/>
      <c r="G135" s="167"/>
      <c r="H135" s="167"/>
      <c r="I135" s="95"/>
      <c r="K135" s="167"/>
      <c r="L135" s="167"/>
      <c r="M135" s="168"/>
    </row>
    <row r="136" spans="2:13" x14ac:dyDescent="0.3">
      <c r="C136" s="165"/>
      <c r="D136" s="166"/>
      <c r="E136" s="69"/>
      <c r="F136" s="95"/>
      <c r="G136" s="167"/>
      <c r="H136" s="167"/>
      <c r="I136" s="95"/>
      <c r="K136" s="167"/>
      <c r="L136" s="167"/>
      <c r="M136" s="168"/>
    </row>
    <row r="137" spans="2:13" ht="8.25" customHeight="1" x14ac:dyDescent="0.3"/>
  </sheetData>
  <mergeCells count="203">
    <mergeCell ref="B82:B84"/>
    <mergeCell ref="C82:C84"/>
    <mergeCell ref="D82:D84"/>
    <mergeCell ref="C92:C94"/>
    <mergeCell ref="D92:D94"/>
    <mergeCell ref="C89:C91"/>
    <mergeCell ref="D89:D91"/>
    <mergeCell ref="C86:C88"/>
    <mergeCell ref="D86:D88"/>
    <mergeCell ref="B79:B81"/>
    <mergeCell ref="C79:C81"/>
    <mergeCell ref="D79:D81"/>
    <mergeCell ref="C76:C78"/>
    <mergeCell ref="D76:D78"/>
    <mergeCell ref="B70:B72"/>
    <mergeCell ref="C70:C72"/>
    <mergeCell ref="D70:D72"/>
    <mergeCell ref="C73:C75"/>
    <mergeCell ref="D73:D75"/>
    <mergeCell ref="C58:C60"/>
    <mergeCell ref="D58:D60"/>
    <mergeCell ref="B67:B69"/>
    <mergeCell ref="C67:C69"/>
    <mergeCell ref="D67:D69"/>
    <mergeCell ref="B61:B63"/>
    <mergeCell ref="C61:C63"/>
    <mergeCell ref="D61:D63"/>
    <mergeCell ref="B64:B66"/>
    <mergeCell ref="C64:C66"/>
    <mergeCell ref="D64:D66"/>
    <mergeCell ref="C55:C57"/>
    <mergeCell ref="D55:D57"/>
    <mergeCell ref="B46:B48"/>
    <mergeCell ref="C46:C48"/>
    <mergeCell ref="D46:D48"/>
    <mergeCell ref="B49:B51"/>
    <mergeCell ref="C49:C51"/>
    <mergeCell ref="D49:D51"/>
    <mergeCell ref="E52:E54"/>
    <mergeCell ref="B43:B45"/>
    <mergeCell ref="C43:C45"/>
    <mergeCell ref="D43:D45"/>
    <mergeCell ref="C34:C36"/>
    <mergeCell ref="D34:D36"/>
    <mergeCell ref="C37:C39"/>
    <mergeCell ref="D37:D39"/>
    <mergeCell ref="B52:B54"/>
    <mergeCell ref="C52:C54"/>
    <mergeCell ref="D52:D54"/>
    <mergeCell ref="C28:C30"/>
    <mergeCell ref="D28:D30"/>
    <mergeCell ref="C22:C24"/>
    <mergeCell ref="D22:D24"/>
    <mergeCell ref="C40:C42"/>
    <mergeCell ref="D40:D42"/>
    <mergeCell ref="C31:C33"/>
    <mergeCell ref="D31:D33"/>
    <mergeCell ref="B37:B42"/>
    <mergeCell ref="C13:C15"/>
    <mergeCell ref="D13:D15"/>
    <mergeCell ref="B16:B18"/>
    <mergeCell ref="C16:C18"/>
    <mergeCell ref="D16:D18"/>
    <mergeCell ref="C19:C21"/>
    <mergeCell ref="D19:D21"/>
    <mergeCell ref="B2:E4"/>
    <mergeCell ref="C25:C27"/>
    <mergeCell ref="D25:D27"/>
    <mergeCell ref="E7:E9"/>
    <mergeCell ref="E22:E24"/>
    <mergeCell ref="B10:B15"/>
    <mergeCell ref="F2:F4"/>
    <mergeCell ref="K2:L2"/>
    <mergeCell ref="K3:L3"/>
    <mergeCell ref="K4:L4"/>
    <mergeCell ref="B7:B9"/>
    <mergeCell ref="C7:C9"/>
    <mergeCell ref="D7:D9"/>
    <mergeCell ref="C10:C12"/>
    <mergeCell ref="D10:D12"/>
    <mergeCell ref="I7:I9"/>
    <mergeCell ref="E10:E12"/>
    <mergeCell ref="I10:I12"/>
    <mergeCell ref="E13:E15"/>
    <mergeCell ref="I13:I15"/>
    <mergeCell ref="E16:E18"/>
    <mergeCell ref="I16:I18"/>
    <mergeCell ref="E19:E21"/>
    <mergeCell ref="I19:I21"/>
    <mergeCell ref="I22:I24"/>
    <mergeCell ref="E25:E27"/>
    <mergeCell ref="I25:I27"/>
    <mergeCell ref="E28:E30"/>
    <mergeCell ref="I28:I30"/>
    <mergeCell ref="E31:E33"/>
    <mergeCell ref="I31:I33"/>
    <mergeCell ref="E34:E36"/>
    <mergeCell ref="I34:I36"/>
    <mergeCell ref="I37:I39"/>
    <mergeCell ref="E40:E42"/>
    <mergeCell ref="I40:I42"/>
    <mergeCell ref="E43:E45"/>
    <mergeCell ref="I43:I45"/>
    <mergeCell ref="E46:E48"/>
    <mergeCell ref="I46:I48"/>
    <mergeCell ref="E49:E51"/>
    <mergeCell ref="I49:I51"/>
    <mergeCell ref="E37:E39"/>
    <mergeCell ref="I52:I54"/>
    <mergeCell ref="E55:E57"/>
    <mergeCell ref="I55:I57"/>
    <mergeCell ref="E58:E60"/>
    <mergeCell ref="I58:I60"/>
    <mergeCell ref="E61:E63"/>
    <mergeCell ref="I61:I63"/>
    <mergeCell ref="E64:E66"/>
    <mergeCell ref="I64:I66"/>
    <mergeCell ref="I82:I84"/>
    <mergeCell ref="E86:E88"/>
    <mergeCell ref="I86:I88"/>
    <mergeCell ref="E89:E91"/>
    <mergeCell ref="I89:I91"/>
    <mergeCell ref="E92:E94"/>
    <mergeCell ref="I92:I94"/>
    <mergeCell ref="I67:I69"/>
    <mergeCell ref="E70:E72"/>
    <mergeCell ref="I70:I72"/>
    <mergeCell ref="E73:E75"/>
    <mergeCell ref="I73:I75"/>
    <mergeCell ref="E76:E78"/>
    <mergeCell ref="I76:I78"/>
    <mergeCell ref="E79:E81"/>
    <mergeCell ref="I79:I81"/>
    <mergeCell ref="E67:E69"/>
    <mergeCell ref="E82:E84"/>
    <mergeCell ref="E95:E97"/>
    <mergeCell ref="I95:I97"/>
    <mergeCell ref="C98:C100"/>
    <mergeCell ref="D98:D100"/>
    <mergeCell ref="E98:E100"/>
    <mergeCell ref="I98:I100"/>
    <mergeCell ref="C101:C103"/>
    <mergeCell ref="D101:D103"/>
    <mergeCell ref="E101:E103"/>
    <mergeCell ref="I101:I103"/>
    <mergeCell ref="C95:C97"/>
    <mergeCell ref="D95:D97"/>
    <mergeCell ref="C122:C124"/>
    <mergeCell ref="D122:D124"/>
    <mergeCell ref="E122:E124"/>
    <mergeCell ref="I122:I124"/>
    <mergeCell ref="C125:C127"/>
    <mergeCell ref="D125:D127"/>
    <mergeCell ref="E125:E127"/>
    <mergeCell ref="I125:I127"/>
    <mergeCell ref="C104:C106"/>
    <mergeCell ref="D104:D106"/>
    <mergeCell ref="E104:E106"/>
    <mergeCell ref="I104:I106"/>
    <mergeCell ref="C107:C109"/>
    <mergeCell ref="D107:D109"/>
    <mergeCell ref="E107:E109"/>
    <mergeCell ref="I107:I109"/>
    <mergeCell ref="C110:C112"/>
    <mergeCell ref="D110:D112"/>
    <mergeCell ref="E110:E112"/>
    <mergeCell ref="I110:I112"/>
    <mergeCell ref="C113:C115"/>
    <mergeCell ref="D113:D115"/>
    <mergeCell ref="E113:E115"/>
    <mergeCell ref="I113:I115"/>
    <mergeCell ref="C116:C118"/>
    <mergeCell ref="D116:D118"/>
    <mergeCell ref="E116:E118"/>
    <mergeCell ref="I116:I118"/>
    <mergeCell ref="C119:C121"/>
    <mergeCell ref="D119:D121"/>
    <mergeCell ref="E119:E121"/>
    <mergeCell ref="I119:I121"/>
    <mergeCell ref="C128:C130"/>
    <mergeCell ref="D128:D130"/>
    <mergeCell ref="E128:E130"/>
    <mergeCell ref="I128:I130"/>
    <mergeCell ref="C131:C133"/>
    <mergeCell ref="D131:D133"/>
    <mergeCell ref="E131:E133"/>
    <mergeCell ref="I131:I133"/>
    <mergeCell ref="B19:B24"/>
    <mergeCell ref="B25:B30"/>
    <mergeCell ref="B31:B36"/>
    <mergeCell ref="B73:B78"/>
    <mergeCell ref="B86:B88"/>
    <mergeCell ref="B89:B91"/>
    <mergeCell ref="B92:B94"/>
    <mergeCell ref="B95:B100"/>
    <mergeCell ref="B101:B103"/>
    <mergeCell ref="B104:B106"/>
    <mergeCell ref="B107:B112"/>
    <mergeCell ref="B113:B115"/>
    <mergeCell ref="B116:B121"/>
    <mergeCell ref="B122:B127"/>
    <mergeCell ref="B128:B133"/>
    <mergeCell ref="B55:B60"/>
  </mergeCells>
  <phoneticPr fontId="29" type="noConversion"/>
  <conditionalFormatting sqref="J1 J5:J6">
    <cfRule type="cellIs" dxfId="4" priority="4" operator="equal">
      <formula>"L"</formula>
    </cfRule>
    <cfRule type="cellIs" dxfId="3" priority="5" operator="equal">
      <formula>"D"</formula>
    </cfRule>
  </conditionalFormatting>
  <conditionalFormatting sqref="J1 J5:J1048576">
    <cfRule type="cellIs" dxfId="2" priority="6" operator="equal">
      <formula>"W"</formula>
    </cfRule>
  </conditionalFormatting>
  <conditionalFormatting sqref="J134:J1048576">
    <cfRule type="cellIs" dxfId="1" priority="1" operator="equal">
      <formula>"L"</formula>
    </cfRule>
    <cfRule type="cellIs" dxfId="0" priority="2" operator="equal">
      <formula>"D"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36"/>
  <sheetViews>
    <sheetView showGridLines="0" workbookViewId="0">
      <pane ySplit="2" topLeftCell="A3" activePane="bottomLeft" state="frozen"/>
      <selection pane="bottomLeft" activeCell="R12" sqref="R12"/>
    </sheetView>
  </sheetViews>
  <sheetFormatPr defaultRowHeight="14.4" x14ac:dyDescent="0.3"/>
  <cols>
    <col min="1" max="1" width="3.6640625" customWidth="1"/>
    <col min="3" max="3" width="12" customWidth="1"/>
    <col min="4" max="4" width="10.88671875" customWidth="1"/>
  </cols>
  <sheetData>
    <row r="2" spans="2:4" ht="25.2" x14ac:dyDescent="0.45">
      <c r="B2" s="49" t="s">
        <v>224</v>
      </c>
    </row>
    <row r="4" spans="2:4" ht="28.8" x14ac:dyDescent="0.3">
      <c r="B4" s="45" t="s">
        <v>0</v>
      </c>
      <c r="C4" s="123" t="s">
        <v>41</v>
      </c>
      <c r="D4" s="123" t="s">
        <v>223</v>
      </c>
    </row>
    <row r="5" spans="2:4" x14ac:dyDescent="0.3">
      <c r="B5" s="48">
        <v>0</v>
      </c>
      <c r="C5" s="46">
        <v>0</v>
      </c>
      <c r="D5" s="47">
        <v>0</v>
      </c>
    </row>
    <row r="6" spans="2:4" x14ac:dyDescent="0.3">
      <c r="B6" s="48">
        <v>1</v>
      </c>
      <c r="C6" s="46">
        <f>SUM('PXCS - Results'!M7:M9)</f>
        <v>1.8141839999999998</v>
      </c>
      <c r="D6" s="47">
        <f>D5+C6</f>
        <v>1.8141839999999998</v>
      </c>
    </row>
    <row r="7" spans="2:4" x14ac:dyDescent="0.3">
      <c r="B7" s="48">
        <v>2</v>
      </c>
      <c r="C7" s="46">
        <f>SUM('PXCS - Results'!M10:M15)</f>
        <v>1.2067920000000003</v>
      </c>
      <c r="D7" s="47">
        <f t="shared" ref="D7:D36" si="0">D6+C7</f>
        <v>3.0209760000000001</v>
      </c>
    </row>
    <row r="8" spans="2:4" x14ac:dyDescent="0.3">
      <c r="B8" s="48">
        <v>3</v>
      </c>
      <c r="C8" s="46">
        <f>SUM('PXCS - Results'!M16:M18)</f>
        <v>4.71861</v>
      </c>
      <c r="D8" s="47">
        <f t="shared" si="0"/>
        <v>7.7395860000000001</v>
      </c>
    </row>
    <row r="9" spans="2:4" x14ac:dyDescent="0.3">
      <c r="B9" s="48">
        <v>4</v>
      </c>
      <c r="C9" s="46">
        <f>SUM('PXCS - Results'!M19:M24)</f>
        <v>-1.998</v>
      </c>
      <c r="D9" s="47">
        <f t="shared" si="0"/>
        <v>5.7415859999999999</v>
      </c>
    </row>
    <row r="10" spans="2:4" x14ac:dyDescent="0.3">
      <c r="B10" s="48">
        <v>5</v>
      </c>
      <c r="C10" s="46">
        <f>SUM('PXCS - Results'!M25:M30)</f>
        <v>-1.998</v>
      </c>
      <c r="D10" s="47">
        <f t="shared" si="0"/>
        <v>3.7435859999999996</v>
      </c>
    </row>
    <row r="11" spans="2:4" x14ac:dyDescent="0.3">
      <c r="B11" s="48">
        <v>6</v>
      </c>
      <c r="C11" s="46">
        <f>SUM('PXCS - Results'!M31:M36)</f>
        <v>1.5983999999999998</v>
      </c>
      <c r="D11" s="47">
        <f t="shared" si="0"/>
        <v>5.3419859999999995</v>
      </c>
    </row>
    <row r="12" spans="2:4" x14ac:dyDescent="0.3">
      <c r="B12" s="48">
        <v>7</v>
      </c>
      <c r="C12" s="46">
        <f>SUM('PXCS - Results'!M37:M42)</f>
        <v>3.0669299999999993</v>
      </c>
      <c r="D12" s="47">
        <f t="shared" si="0"/>
        <v>8.4089159999999978</v>
      </c>
    </row>
    <row r="13" spans="2:4" x14ac:dyDescent="0.3">
      <c r="B13" s="48">
        <v>8</v>
      </c>
      <c r="C13" s="46">
        <f>SUM('PXCS - Results'!M43:M45)</f>
        <v>1.2920400000000003</v>
      </c>
      <c r="D13" s="47">
        <f t="shared" si="0"/>
        <v>9.7009559999999979</v>
      </c>
    </row>
    <row r="14" spans="2:4" x14ac:dyDescent="0.3">
      <c r="B14" s="48">
        <v>9</v>
      </c>
      <c r="C14" s="46">
        <f>SUM('PXCS - Results'!M46:M48)</f>
        <v>-0.99900000000000011</v>
      </c>
      <c r="D14" s="47">
        <f t="shared" si="0"/>
        <v>8.7019559999999974</v>
      </c>
    </row>
    <row r="15" spans="2:4" x14ac:dyDescent="0.3">
      <c r="B15" s="48">
        <v>10</v>
      </c>
      <c r="C15" s="46">
        <f>SUM('PXCS - Results'!M49:M51)</f>
        <v>-0.99900000000000011</v>
      </c>
      <c r="D15" s="47">
        <f t="shared" si="0"/>
        <v>7.7029559999999968</v>
      </c>
    </row>
    <row r="16" spans="2:4" x14ac:dyDescent="0.3">
      <c r="B16" s="48">
        <v>11</v>
      </c>
      <c r="C16" s="46">
        <f>SUM('PXCS - Results'!M52:M54)</f>
        <v>-0.99900000000000011</v>
      </c>
      <c r="D16" s="47">
        <f t="shared" si="0"/>
        <v>6.7039559999999963</v>
      </c>
    </row>
    <row r="17" spans="2:4" x14ac:dyDescent="0.3">
      <c r="B17" s="48">
        <v>12</v>
      </c>
      <c r="C17" s="46">
        <f>SUM('PXCS - Results'!M55:M60)</f>
        <v>-1.998</v>
      </c>
      <c r="D17" s="47">
        <f t="shared" si="0"/>
        <v>4.705955999999996</v>
      </c>
    </row>
    <row r="18" spans="2:4" x14ac:dyDescent="0.3">
      <c r="B18" s="48">
        <v>13</v>
      </c>
      <c r="C18" s="46">
        <f>SUM('PXCS - Results'!M61:M63)</f>
        <v>-0.99900000000000011</v>
      </c>
      <c r="D18" s="47">
        <f t="shared" si="0"/>
        <v>3.7069559999999959</v>
      </c>
    </row>
    <row r="19" spans="2:4" x14ac:dyDescent="0.3">
      <c r="B19" s="48">
        <v>14</v>
      </c>
      <c r="C19" s="46">
        <f>SUM('PXCS - Results'!M64:M66)</f>
        <v>2.1405239999999996</v>
      </c>
      <c r="D19" s="47">
        <f t="shared" si="0"/>
        <v>5.8474799999999956</v>
      </c>
    </row>
    <row r="20" spans="2:4" x14ac:dyDescent="0.3">
      <c r="B20" s="48">
        <v>15</v>
      </c>
      <c r="C20" s="46">
        <f>SUM('PXCS - Results'!M67:M69)</f>
        <v>-0.99900000000000011</v>
      </c>
      <c r="D20" s="47">
        <f t="shared" si="0"/>
        <v>4.848479999999995</v>
      </c>
    </row>
    <row r="21" spans="2:4" x14ac:dyDescent="0.3">
      <c r="B21" s="48">
        <v>16</v>
      </c>
      <c r="C21" s="46">
        <f>SUM('PXCS - Results'!M70:M72)</f>
        <v>-0.99900000000000011</v>
      </c>
      <c r="D21" s="47">
        <f t="shared" si="0"/>
        <v>3.8494799999999949</v>
      </c>
    </row>
    <row r="22" spans="2:4" x14ac:dyDescent="0.3">
      <c r="B22" s="48">
        <v>17</v>
      </c>
      <c r="C22" s="46">
        <f>SUM('PXCS - Results'!M73:M78)</f>
        <v>1.0109879999999998</v>
      </c>
      <c r="D22" s="47">
        <f t="shared" si="0"/>
        <v>4.8604679999999947</v>
      </c>
    </row>
    <row r="23" spans="2:4" x14ac:dyDescent="0.3">
      <c r="B23" s="48">
        <v>18</v>
      </c>
      <c r="C23" s="46">
        <f>SUM('PXCS - Results'!M79:M81)</f>
        <v>1.7489160000000001</v>
      </c>
      <c r="D23" s="47">
        <f t="shared" si="0"/>
        <v>6.609383999999995</v>
      </c>
    </row>
    <row r="24" spans="2:4" x14ac:dyDescent="0.3">
      <c r="B24" s="48">
        <v>19</v>
      </c>
      <c r="C24" s="46">
        <f>SUM('PXCS - Results'!M82:M84)</f>
        <v>-0.99900000000000011</v>
      </c>
      <c r="D24" s="47">
        <f t="shared" si="0"/>
        <v>5.6103839999999945</v>
      </c>
    </row>
    <row r="25" spans="2:4" x14ac:dyDescent="0.3">
      <c r="B25" s="48">
        <v>20</v>
      </c>
      <c r="C25" s="46">
        <f>SUM('PXCS - Results'!M85)</f>
        <v>0</v>
      </c>
      <c r="D25" s="47">
        <f t="shared" si="0"/>
        <v>5.6103839999999945</v>
      </c>
    </row>
    <row r="26" spans="2:4" x14ac:dyDescent="0.3">
      <c r="B26" s="48">
        <v>21</v>
      </c>
      <c r="C26" s="46">
        <f>SUM('PXCS - Results'!M86:M88)</f>
        <v>-0.99900000000000011</v>
      </c>
      <c r="D26" s="47">
        <f t="shared" si="0"/>
        <v>4.6113839999999939</v>
      </c>
    </row>
    <row r="27" spans="2:4" x14ac:dyDescent="0.3">
      <c r="B27" s="48">
        <v>22</v>
      </c>
      <c r="C27" s="46">
        <f>SUM('PXCS - Results'!M89:M91)</f>
        <v>-0.99900000000000011</v>
      </c>
      <c r="D27" s="47">
        <f t="shared" si="0"/>
        <v>3.6123839999999938</v>
      </c>
    </row>
    <row r="28" spans="2:4" x14ac:dyDescent="0.3">
      <c r="B28" s="48">
        <v>23</v>
      </c>
      <c r="C28" s="46">
        <f>SUM('PXCS - Results'!M92:M94)</f>
        <v>-0.99900000000000011</v>
      </c>
      <c r="D28" s="47">
        <f t="shared" si="0"/>
        <v>2.6133839999999937</v>
      </c>
    </row>
    <row r="29" spans="2:4" x14ac:dyDescent="0.3">
      <c r="B29" s="48">
        <v>24</v>
      </c>
      <c r="C29" s="46">
        <f>SUM('PXCS - Results'!M95:M100)</f>
        <v>0.29304000000000036</v>
      </c>
      <c r="D29" s="47">
        <f t="shared" si="0"/>
        <v>2.9064239999999941</v>
      </c>
    </row>
    <row r="30" spans="2:4" x14ac:dyDescent="0.3">
      <c r="B30" s="48">
        <v>25</v>
      </c>
      <c r="C30" s="46">
        <f>SUM('PXCS - Results'!M101:M103)</f>
        <v>7.1661600000000005</v>
      </c>
      <c r="D30" s="47">
        <f t="shared" si="0"/>
        <v>10.072583999999996</v>
      </c>
    </row>
    <row r="31" spans="2:4" x14ac:dyDescent="0.3">
      <c r="B31" s="48">
        <v>26</v>
      </c>
      <c r="C31" s="46">
        <f>SUM('PXCS - Results'!M104:M106)</f>
        <v>-0.99900000000000011</v>
      </c>
      <c r="D31" s="47">
        <f t="shared" si="0"/>
        <v>9.073583999999995</v>
      </c>
    </row>
    <row r="32" spans="2:4" x14ac:dyDescent="0.3">
      <c r="B32" s="48">
        <v>27</v>
      </c>
      <c r="C32" s="46">
        <f>SUM('PXCS - Results'!M107:M112)</f>
        <v>1.141524</v>
      </c>
      <c r="D32" s="47">
        <f t="shared" si="0"/>
        <v>10.215107999999995</v>
      </c>
    </row>
    <row r="33" spans="2:4" x14ac:dyDescent="0.3">
      <c r="B33" s="48">
        <v>28</v>
      </c>
      <c r="C33" s="46">
        <f>SUM('PXCS - Results'!M113:M115)</f>
        <v>-0.99900000000000011</v>
      </c>
      <c r="D33" s="47">
        <f t="shared" si="0"/>
        <v>9.2161079999999949</v>
      </c>
    </row>
    <row r="34" spans="2:4" x14ac:dyDescent="0.3">
      <c r="B34" s="48">
        <v>29</v>
      </c>
      <c r="C34" s="46">
        <f>SUM('PXCS - Results'!M106:M121)</f>
        <v>4.2863760000000006</v>
      </c>
      <c r="D34" s="47">
        <f t="shared" si="0"/>
        <v>13.502483999999995</v>
      </c>
    </row>
    <row r="35" spans="2:4" x14ac:dyDescent="0.3">
      <c r="B35" s="48">
        <v>30</v>
      </c>
      <c r="C35" s="46">
        <f>SUM('PXCS - Results'!M122:M127)</f>
        <v>-1.998</v>
      </c>
      <c r="D35" s="47">
        <f t="shared" si="0"/>
        <v>11.504483999999996</v>
      </c>
    </row>
    <row r="36" spans="2:4" x14ac:dyDescent="0.3">
      <c r="B36" s="48">
        <v>31</v>
      </c>
      <c r="C36" s="46">
        <f>SUM('PXCS - Results'!M128:M133)</f>
        <v>-1.998</v>
      </c>
      <c r="D36" s="47">
        <f t="shared" si="0"/>
        <v>9.5064839999999968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2022-11-14T08:21:58Z</dcterms:created>
  <dcterms:modified xsi:type="dcterms:W3CDTF">2025-12-05T22:39:45Z</dcterms:modified>
</cp:coreProperties>
</file>