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ProTrader\ProTrader\Football Trading Club\Premier\Results\"/>
    </mc:Choice>
  </mc:AlternateContent>
  <xr:revisionPtr revIDLastSave="0" documentId="13_ncr:1_{F85E2105-0FAE-4F43-9A40-499566C37D95}" xr6:coauthVersionLast="47" xr6:coauthVersionMax="47" xr10:uidLastSave="{00000000-0000-0000-0000-000000000000}"/>
  <bookViews>
    <workbookView xWindow="-108" yWindow="-108" windowWidth="23256" windowHeight="12456" tabRatio="870" xr2:uid="{00000000-000D-0000-FFFF-FFFF00000000}"/>
  </bookViews>
  <sheets>
    <sheet name="FTR - Results" sheetId="3" r:id="rId1"/>
    <sheet name="FTR - Chart" sheetId="4" r:id="rId2"/>
    <sheet name="PGX5 - Results" sheetId="1" r:id="rId3"/>
    <sheet name="PGX5 - CHART" sheetId="2" r:id="rId4"/>
  </sheets>
  <definedNames>
    <definedName name="_xlnm._FilterDatabase" localSheetId="2" hidden="1">'PGX5 - Results'!$B$6:$O$13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8" i="2" l="1"/>
  <c r="D9" i="2" s="1"/>
  <c r="D10" i="2" s="1"/>
  <c r="D11" i="2" s="1"/>
  <c r="D12" i="2" s="1"/>
  <c r="D13" i="2" s="1"/>
  <c r="D14" i="2" s="1"/>
  <c r="D15" i="2" s="1"/>
  <c r="D16" i="2" s="1"/>
  <c r="D17" i="2" s="1"/>
  <c r="D18" i="2" s="1"/>
  <c r="D19" i="2" s="1"/>
  <c r="D20" i="2" s="1"/>
  <c r="D21" i="2" s="1"/>
  <c r="D22" i="2" s="1"/>
  <c r="D23" i="2" s="1"/>
  <c r="D24" i="2" s="1"/>
  <c r="D25" i="2" s="1"/>
  <c r="D26" i="2" s="1"/>
  <c r="D27" i="2" s="1"/>
  <c r="D28" i="2" s="1"/>
  <c r="D29" i="2" s="1"/>
  <c r="D30" i="2" s="1"/>
  <c r="D31" i="2" s="1"/>
  <c r="D32" i="2" s="1"/>
  <c r="D33" i="2" s="1"/>
  <c r="D7" i="2"/>
  <c r="D6" i="2"/>
  <c r="M7" i="1"/>
  <c r="I7" i="1"/>
  <c r="C33" i="4"/>
  <c r="C27" i="4"/>
  <c r="C9" i="4"/>
  <c r="L17" i="3"/>
  <c r="L38" i="3" s="1"/>
  <c r="I38" i="3"/>
  <c r="L37" i="3"/>
  <c r="M37" i="3" s="1"/>
  <c r="L30" i="3"/>
  <c r="M30" i="3" s="1"/>
  <c r="L11" i="3"/>
  <c r="M11" i="3" s="1"/>
  <c r="N9" i="1"/>
  <c r="L8" i="3"/>
  <c r="M8" i="3" s="1"/>
  <c r="L9" i="3"/>
  <c r="M9" i="3"/>
  <c r="N9" i="3" s="1"/>
  <c r="N30" i="3" l="1"/>
  <c r="N11" i="3"/>
  <c r="N37" i="3"/>
  <c r="N8" i="3"/>
  <c r="N25" i="1" l="1"/>
  <c r="N27" i="1"/>
  <c r="N29" i="1"/>
  <c r="N34" i="1"/>
  <c r="N20" i="1"/>
  <c r="L21" i="3"/>
  <c r="M21" i="3" s="1"/>
  <c r="N21" i="3" s="1"/>
  <c r="L22" i="3"/>
  <c r="M22" i="3" s="1"/>
  <c r="N22" i="3" s="1"/>
  <c r="L23" i="3"/>
  <c r="M23" i="3" s="1"/>
  <c r="N23" i="3" s="1"/>
  <c r="L24" i="3"/>
  <c r="M24" i="3" s="1"/>
  <c r="N24" i="3" s="1"/>
  <c r="L25" i="3"/>
  <c r="M25" i="3" s="1"/>
  <c r="N25" i="3" s="1"/>
  <c r="L26" i="3"/>
  <c r="M26" i="3" s="1"/>
  <c r="N26" i="3" s="1"/>
  <c r="L27" i="3"/>
  <c r="M27" i="3" s="1"/>
  <c r="N27" i="3" s="1"/>
  <c r="L28" i="3"/>
  <c r="M28" i="3" s="1"/>
  <c r="N28" i="3" s="1"/>
  <c r="L29" i="3"/>
  <c r="M29" i="3" s="1"/>
  <c r="N29" i="3" s="1"/>
  <c r="L31" i="3"/>
  <c r="M31" i="3" s="1"/>
  <c r="N31" i="3" s="1"/>
  <c r="L32" i="3"/>
  <c r="M32" i="3" s="1"/>
  <c r="N32" i="3" s="1"/>
  <c r="L33" i="3"/>
  <c r="M33" i="3" s="1"/>
  <c r="N33" i="3" s="1"/>
  <c r="L34" i="3"/>
  <c r="M34" i="3" s="1"/>
  <c r="N34" i="3" s="1"/>
  <c r="L35" i="3"/>
  <c r="M35" i="3" s="1"/>
  <c r="N35" i="3" s="1"/>
  <c r="L36" i="3"/>
  <c r="M36" i="3" s="1"/>
  <c r="N36" i="3" s="1"/>
  <c r="N17" i="1" l="1"/>
  <c r="N19" i="1"/>
  <c r="N2" i="3" l="1"/>
  <c r="C7" i="3"/>
  <c r="C8" i="3" s="1"/>
  <c r="C9" i="3" s="1"/>
  <c r="C10" i="3" s="1"/>
  <c r="C12" i="3" s="1"/>
  <c r="C13" i="3" s="1"/>
  <c r="C14" i="3" s="1"/>
  <c r="C15" i="3" s="1"/>
  <c r="C16" i="3" s="1"/>
  <c r="C17" i="3" s="1"/>
  <c r="C18" i="3" s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1" i="3" s="1"/>
  <c r="C32" i="3" s="1"/>
  <c r="C33" i="3" s="1"/>
  <c r="C34" i="3" s="1"/>
  <c r="C35" i="3" s="1"/>
  <c r="C36" i="3" s="1"/>
  <c r="L20" i="3" l="1"/>
  <c r="M20" i="3" s="1"/>
  <c r="M19" i="3"/>
  <c r="L19" i="3"/>
  <c r="M18" i="3"/>
  <c r="L18" i="3"/>
  <c r="L16" i="3"/>
  <c r="M16" i="3" s="1"/>
  <c r="L15" i="3"/>
  <c r="M15" i="3" s="1"/>
  <c r="L14" i="3"/>
  <c r="M14" i="3" s="1"/>
  <c r="N14" i="3" s="1"/>
  <c r="C12" i="4" s="1"/>
  <c r="L13" i="3"/>
  <c r="M13" i="3" s="1"/>
  <c r="N13" i="3" s="1"/>
  <c r="C11" i="4" s="1"/>
  <c r="L12" i="3"/>
  <c r="M12" i="3" s="1"/>
  <c r="L10" i="3"/>
  <c r="M10" i="3" s="1"/>
  <c r="L7" i="3"/>
  <c r="M7" i="3" s="1"/>
  <c r="C29" i="4" l="1"/>
  <c r="M17" i="3"/>
  <c r="M38" i="3" s="1"/>
  <c r="C22" i="4"/>
  <c r="C21" i="4"/>
  <c r="C23" i="4"/>
  <c r="C30" i="4"/>
  <c r="C32" i="4"/>
  <c r="C28" i="4"/>
  <c r="N20" i="3"/>
  <c r="C18" i="4" s="1"/>
  <c r="N12" i="3"/>
  <c r="C10" i="4" s="1"/>
  <c r="N19" i="3"/>
  <c r="C17" i="4" s="1"/>
  <c r="C19" i="4"/>
  <c r="C25" i="4"/>
  <c r="N10" i="3"/>
  <c r="N15" i="3"/>
  <c r="C13" i="4" s="1"/>
  <c r="C7" i="4"/>
  <c r="N16" i="3"/>
  <c r="C14" i="4" s="1"/>
  <c r="N18" i="3"/>
  <c r="C16" i="4" s="1"/>
  <c r="C20" i="4"/>
  <c r="N7" i="3"/>
  <c r="C6" i="4" s="1"/>
  <c r="D6" i="4" s="1"/>
  <c r="C24" i="4"/>
  <c r="C26" i="4"/>
  <c r="C31" i="4"/>
  <c r="D7" i="4" l="1"/>
  <c r="N38" i="3"/>
  <c r="N17" i="3"/>
  <c r="C15" i="4" s="1"/>
  <c r="C8" i="4"/>
  <c r="D8" i="4" l="1"/>
  <c r="D9" i="4" s="1"/>
  <c r="D10" i="4" s="1"/>
  <c r="D11" i="4" s="1"/>
  <c r="D12" i="4" s="1"/>
  <c r="D13" i="4" s="1"/>
  <c r="D14" i="4" s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K2" i="3"/>
  <c r="K3" i="3" s="1"/>
  <c r="C7" i="1"/>
  <c r="N4" i="3" l="1"/>
  <c r="N3" i="3"/>
  <c r="K4" i="3"/>
  <c r="L7" i="1"/>
  <c r="O7" i="1" l="1"/>
  <c r="N7" i="1"/>
  <c r="C6" i="2" l="1"/>
  <c r="C8" i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l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L8" i="1"/>
  <c r="I8" i="1" l="1"/>
  <c r="M8" i="1" s="1"/>
  <c r="C7" i="2" l="1"/>
  <c r="O8" i="1"/>
  <c r="N8" i="1"/>
  <c r="L9" i="1"/>
  <c r="I9" i="1" s="1"/>
  <c r="M9" i="1" l="1"/>
  <c r="O9" i="1" s="1"/>
  <c r="L10" i="1" s="1"/>
  <c r="I10" i="1" s="1"/>
  <c r="C8" i="2" l="1"/>
  <c r="M10" i="1"/>
  <c r="C9" i="2" s="1"/>
  <c r="N10" i="1" l="1"/>
  <c r="O10" i="1"/>
  <c r="L11" i="1" s="1"/>
  <c r="I11" i="1" s="1"/>
  <c r="M11" i="1" l="1"/>
  <c r="N11" i="1" s="1"/>
  <c r="C10" i="2" l="1"/>
  <c r="O11" i="1"/>
  <c r="L12" i="1" l="1"/>
  <c r="I12" i="1" s="1"/>
  <c r="N13" i="1"/>
  <c r="M12" i="1" l="1"/>
  <c r="O12" i="1" l="1"/>
  <c r="L13" i="1" s="1"/>
  <c r="I13" i="1" s="1"/>
  <c r="N12" i="1"/>
  <c r="C11" i="2"/>
  <c r="M13" i="1"/>
  <c r="C12" i="2" s="1"/>
  <c r="O13" i="1" l="1"/>
  <c r="L14" i="1" l="1"/>
  <c r="M14" i="1" l="1"/>
  <c r="C13" i="2" l="1"/>
  <c r="N14" i="1"/>
  <c r="O14" i="1"/>
  <c r="I15" i="1" s="1"/>
  <c r="L15" i="1" l="1"/>
  <c r="M15" i="1"/>
  <c r="C14" i="2" l="1"/>
  <c r="N15" i="1"/>
  <c r="O15" i="1"/>
  <c r="I16" i="1" s="1"/>
  <c r="L16" i="1" l="1"/>
  <c r="M16" i="1" l="1"/>
  <c r="O16" i="1" s="1"/>
  <c r="I17" i="1" s="1"/>
  <c r="L17" i="1" l="1"/>
  <c r="N16" i="1"/>
  <c r="C15" i="2"/>
  <c r="M17" i="1" l="1"/>
  <c r="O17" i="1" s="1"/>
  <c r="I18" i="1" s="1"/>
  <c r="L18" i="1" l="1"/>
  <c r="C16" i="2"/>
  <c r="M18" i="1" l="1"/>
  <c r="O18" i="1" l="1"/>
  <c r="I19" i="1" s="1"/>
  <c r="N18" i="1"/>
  <c r="C17" i="2"/>
  <c r="L19" i="1" l="1"/>
  <c r="M19" i="1"/>
  <c r="O19" i="1" s="1"/>
  <c r="I20" i="1" s="1"/>
  <c r="L20" i="1" l="1"/>
  <c r="M20" i="1"/>
  <c r="C18" i="2"/>
  <c r="O20" i="1" l="1"/>
  <c r="I21" i="1" s="1"/>
  <c r="C19" i="2"/>
  <c r="L21" i="1" l="1"/>
  <c r="M21" i="1" s="1"/>
  <c r="O21" i="1" s="1"/>
  <c r="I22" i="1" s="1"/>
  <c r="N21" i="1" l="1"/>
  <c r="L22" i="1"/>
  <c r="C20" i="2"/>
  <c r="M22" i="1"/>
  <c r="C21" i="2" l="1"/>
  <c r="N22" i="1"/>
  <c r="O22" i="1"/>
  <c r="I23" i="1" s="1"/>
  <c r="L23" i="1" l="1"/>
  <c r="M23" i="1" l="1"/>
  <c r="N23" i="1"/>
  <c r="O23" i="1" l="1"/>
  <c r="I24" i="1" s="1"/>
  <c r="C22" i="2"/>
  <c r="L24" i="1" l="1"/>
  <c r="M24" i="1" l="1"/>
  <c r="O24" i="1" s="1"/>
  <c r="C23" i="2"/>
  <c r="N24" i="1"/>
  <c r="L25" i="1"/>
  <c r="O25" i="1" s="1"/>
  <c r="I26" i="1" s="1"/>
  <c r="C24" i="2"/>
  <c r="I25" i="1" l="1"/>
  <c r="L26" i="1"/>
  <c r="M26" i="1"/>
  <c r="N26" i="1" s="1"/>
  <c r="C25" i="2" l="1"/>
  <c r="O26" i="1"/>
  <c r="I27" i="1" s="1"/>
  <c r="L27" i="1" l="1"/>
  <c r="M27" i="1"/>
  <c r="O27" i="1" l="1"/>
  <c r="I28" i="1" s="1"/>
  <c r="C26" i="2"/>
  <c r="L28" i="1" l="1"/>
  <c r="M28" i="1" l="1"/>
  <c r="N28" i="1" s="1"/>
  <c r="O28" i="1" l="1"/>
  <c r="I29" i="1" s="1"/>
  <c r="C27" i="2"/>
  <c r="L29" i="1" l="1"/>
  <c r="M29" i="1" l="1"/>
  <c r="C28" i="2" s="1"/>
  <c r="O29" i="1" l="1"/>
  <c r="I30" i="1" s="1"/>
  <c r="L30" i="1" l="1"/>
  <c r="M30" i="1"/>
  <c r="C29" i="2" l="1"/>
  <c r="N30" i="1"/>
  <c r="O30" i="1"/>
  <c r="I31" i="1" s="1"/>
  <c r="L31" i="1" l="1"/>
  <c r="M31" i="1"/>
  <c r="N31" i="1" s="1"/>
  <c r="O31" i="1" l="1"/>
  <c r="I32" i="1" s="1"/>
  <c r="C30" i="2"/>
  <c r="L32" i="1" l="1"/>
  <c r="M32" i="1" l="1"/>
  <c r="N32" i="1" s="1"/>
  <c r="O32" i="1" l="1"/>
  <c r="I33" i="1" s="1"/>
  <c r="C31" i="2"/>
  <c r="L33" i="1" l="1"/>
  <c r="M33" i="1" l="1"/>
  <c r="N33" i="1" s="1"/>
  <c r="C32" i="2" l="1"/>
  <c r="O33" i="1"/>
  <c r="I34" i="1" s="1"/>
  <c r="L34" i="1" l="1"/>
  <c r="M34" i="1" l="1"/>
  <c r="C33" i="2" s="1"/>
  <c r="O34" i="1" l="1"/>
  <c r="O2" i="1" s="1"/>
  <c r="O4" i="1" l="1"/>
  <c r="O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J9" authorId="0" shapeId="0" xr:uid="{50A7ED10-3E7A-4F1B-A5E7-15AEF737F7A4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2-0 @ 12</t>
        </r>
      </text>
    </comment>
    <comment ref="J10" authorId="0" shapeId="0" xr:uid="{F568DE33-08CC-4870-8100-E4D752CD1A2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2-1 @ 12</t>
        </r>
      </text>
    </comment>
    <comment ref="J11" authorId="0" shapeId="0" xr:uid="{1EFFF564-94A4-45D4-BC1D-2ABC9E74CCC2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1-0 @ 5.8</t>
        </r>
      </text>
    </comment>
    <comment ref="J14" authorId="0" shapeId="0" xr:uid="{DCC6C745-A5CA-4AF8-9C41-BB160B561EF6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2-1 @ 9.6</t>
        </r>
      </text>
    </comment>
    <comment ref="J16" authorId="0" shapeId="0" xr:uid="{A189F336-A678-4EF4-85A5-08F64183E286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2-1 @ 10</t>
        </r>
      </text>
    </comment>
    <comment ref="J17" authorId="0" shapeId="0" xr:uid="{00840FC2-FE7B-4221-BC25-720D18C024AB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2-1 @ 9</t>
        </r>
      </text>
    </comment>
    <comment ref="J18" authorId="0" shapeId="0" xr:uid="{CD4241C4-8CE6-480E-A341-7A52B34D445F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2-1 @ 12</t>
        </r>
      </text>
    </comment>
    <comment ref="J20" authorId="0" shapeId="0" xr:uid="{8E7F5731-0406-44B2-BC73-D6511AF1FF6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1-1 @ 7.00</t>
        </r>
      </text>
    </comment>
    <comment ref="J21" authorId="0" shapeId="0" xr:uid="{15AECCD7-D52A-41DA-8882-9B8B30EB5441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2-1 @ 9.6</t>
        </r>
      </text>
    </comment>
    <comment ref="J24" authorId="0" shapeId="0" xr:uid="{B90C64FD-DA9D-465F-BCD1-B521E5B7EF69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2-0 @ 9.8</t>
        </r>
      </text>
    </comment>
    <comment ref="J27" authorId="0" shapeId="0" xr:uid="{14AAAD8E-A88D-4DF3-AFEC-A932C102A7D7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Red for Ajax</t>
        </r>
      </text>
    </comment>
    <comment ref="J30" authorId="0" shapeId="0" xr:uid="{EF031C18-30AC-4EAA-86AC-17066BE5C4D5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2-1 @ 12.5</t>
        </r>
      </text>
    </comment>
    <comment ref="J31" authorId="0" shapeId="0" xr:uid="{EAB3C3B1-C494-4583-91B5-876B559E921F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2-1 @ 10</t>
        </r>
      </text>
    </comment>
    <comment ref="J33" authorId="0" shapeId="0" xr:uid="{EBEACB24-67BE-48B9-B4B3-88916518F1FA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1-2 @ 12</t>
        </r>
      </text>
    </comment>
    <comment ref="J36" authorId="0" shapeId="0" xr:uid="{B5518DED-FF6D-4AF4-AA82-E41FEB6C3292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1-0 @ 6.4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Instructions:
1) Enter a start bank in cell I2
2) Enter the selection each day
3) Enter the match result and whether the selection W L D
4) The current bank needs to read from the last 'end bank' value in column O</t>
        </r>
      </text>
    </comment>
    <comment ref="I2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your starting bank for Pro-Genie X5</t>
        </r>
      </text>
    </comment>
    <comment ref="E6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Match the selection sent is on</t>
        </r>
      </text>
    </comment>
    <comment ref="F6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market the selection is based upon</t>
        </r>
      </text>
    </comment>
    <comment ref="G6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actual selection given - e.g. under 2.5 goals, team A to win etc</t>
        </r>
      </text>
    </comment>
    <comment ref="H6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price for the selection</t>
        </r>
      </text>
    </comment>
    <comment ref="I6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auto-calculated from the starting bank</t>
        </r>
      </text>
    </comment>
    <comment ref="J6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full-time score</t>
        </r>
      </text>
    </comment>
    <comment ref="K6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'W', 'L' or 'D'</t>
        </r>
      </text>
    </comment>
    <comment ref="L6" authorId="0" shapeId="0" xr:uid="{00000000-0006-0000-0200-00000A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calculated following the last selection outcome</t>
        </r>
      </text>
    </comment>
    <comment ref="M6" authorId="0" shapeId="0" xr:uid="{00000000-0006-0000-0200-00000B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calculated from the price, stake and outcome of the selection</t>
        </r>
      </text>
    </comment>
    <comment ref="N6" authorId="0" shapeId="0" xr:uid="{00000000-0006-0000-0200-00000C000000}">
      <text>
        <r>
          <rPr>
            <b/>
            <sz val="9"/>
            <color indexed="81"/>
            <rFont val="Tahoma"/>
            <family val="2"/>
          </rPr>
          <t xml:space="preserve">User: Calculated at 2%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" authorId="0" shapeId="0" xr:uid="{00000000-0006-0000-0200-00000D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shows the new end bank total following the selection outcome</t>
        </r>
      </text>
    </comment>
  </commentList>
</comments>
</file>

<file path=xl/sharedStrings.xml><?xml version="1.0" encoding="utf-8"?>
<sst xmlns="http://schemas.openxmlformats.org/spreadsheetml/2006/main" count="398" uniqueCount="186">
  <si>
    <t>Day</t>
  </si>
  <si>
    <t>Date</t>
  </si>
  <si>
    <t>Match</t>
  </si>
  <si>
    <t>Market</t>
  </si>
  <si>
    <t>Selection</t>
  </si>
  <si>
    <t>Price</t>
  </si>
  <si>
    <t>Stake</t>
  </si>
  <si>
    <t>Start Bank</t>
  </si>
  <si>
    <t>End Bank</t>
  </si>
  <si>
    <t>Result</t>
  </si>
  <si>
    <t>W/L/D</t>
  </si>
  <si>
    <t>PnL</t>
  </si>
  <si>
    <t>BF Comm.</t>
  </si>
  <si>
    <t>Record Tracking &amp; Stake Calculation</t>
  </si>
  <si>
    <t>Start Bank (£)</t>
  </si>
  <si>
    <t>Current Bank (£)</t>
  </si>
  <si>
    <t>Start Date</t>
  </si>
  <si>
    <t>Growth (£)</t>
  </si>
  <si>
    <t>Increase (%)</t>
  </si>
  <si>
    <t>Points</t>
  </si>
  <si>
    <t>Total Points</t>
  </si>
  <si>
    <t>FT Result</t>
  </si>
  <si>
    <t>W/D/L</t>
  </si>
  <si>
    <t>Points (+/-)</t>
  </si>
  <si>
    <t>BF Comm</t>
  </si>
  <si>
    <t>Pts Staked</t>
  </si>
  <si>
    <t>Return on Investment (ROI)</t>
  </si>
  <si>
    <t>Return on Capital (ROC)</t>
  </si>
  <si>
    <t>Results Tracker: KPI Dashboard</t>
  </si>
  <si>
    <t>Start Bank (Points)</t>
  </si>
  <si>
    <t>Total Points Staked</t>
  </si>
  <si>
    <t>PnL 
(Points +/-)</t>
  </si>
  <si>
    <t>Active Days</t>
  </si>
  <si>
    <t>Bank Growth (%)</t>
  </si>
  <si>
    <t>Current Bank (Points)</t>
  </si>
  <si>
    <t>Profit / Loss (£)</t>
  </si>
  <si>
    <t>Acc Bank (£)</t>
  </si>
  <si>
    <t>Day Points: Profit / Loss</t>
  </si>
  <si>
    <t>Comp</t>
  </si>
  <si>
    <t>PRL</t>
  </si>
  <si>
    <t>Wolves v Aston Villa</t>
  </si>
  <si>
    <t>Asian Handicap</t>
  </si>
  <si>
    <t>Wolves 0 &amp; +0.5</t>
  </si>
  <si>
    <t>2-0</t>
  </si>
  <si>
    <t>W</t>
  </si>
  <si>
    <t>Arsenal v Man City</t>
  </si>
  <si>
    <t>Man City +0.5</t>
  </si>
  <si>
    <t>5-1</t>
  </si>
  <si>
    <t>L</t>
  </si>
  <si>
    <t>Chelsea v West Ham</t>
  </si>
  <si>
    <t>MO &amp; BTTS</t>
  </si>
  <si>
    <t>Chelsea/Yes</t>
  </si>
  <si>
    <t>2-1</t>
  </si>
  <si>
    <t>CHA</t>
  </si>
  <si>
    <t>QPR v Blackburn Rovers</t>
  </si>
  <si>
    <t>Match Odds</t>
  </si>
  <si>
    <t>QPR</t>
  </si>
  <si>
    <t>Burnley v Oxford Utd (Bonus)</t>
  </si>
  <si>
    <t>Burnley win to nil</t>
  </si>
  <si>
    <t>Yes</t>
  </si>
  <si>
    <t>1-0</t>
  </si>
  <si>
    <t>Coventry v Leeds United</t>
  </si>
  <si>
    <t>Coventry +0.5</t>
  </si>
  <si>
    <t>0-2</t>
  </si>
  <si>
    <t>LEC</t>
  </si>
  <si>
    <t>Liverpool v Tottenham</t>
  </si>
  <si>
    <t>Liverpool / Yes</t>
  </si>
  <si>
    <t>4-0</t>
  </si>
  <si>
    <t>FAC</t>
  </si>
  <si>
    <t>Man United v Leicester City</t>
  </si>
  <si>
    <t>MO &amp; O/U 2.5 g</t>
  </si>
  <si>
    <t>Man Utd / Over</t>
  </si>
  <si>
    <t>Everton v Bournemouth</t>
  </si>
  <si>
    <t>O/U 2.5 goals</t>
  </si>
  <si>
    <t>Over</t>
  </si>
  <si>
    <t>Aston Villa v Tottenham</t>
  </si>
  <si>
    <t>MO &amp; O/U 2.5 goals</t>
  </si>
  <si>
    <t>A Villa / Over</t>
  </si>
  <si>
    <t>SEA</t>
  </si>
  <si>
    <t>Inter Milan v Fiorentina</t>
  </si>
  <si>
    <t>Inter / Yes</t>
  </si>
  <si>
    <t>UCL</t>
  </si>
  <si>
    <t>Brest v PSG</t>
  </si>
  <si>
    <t>PSG / Yes</t>
  </si>
  <si>
    <t>0-3</t>
  </si>
  <si>
    <t>Everton v Liverpool</t>
  </si>
  <si>
    <t>Liverpool -1.5</t>
  </si>
  <si>
    <t>2-2</t>
  </si>
  <si>
    <t>UEL</t>
  </si>
  <si>
    <t>Porto v Roma</t>
  </si>
  <si>
    <t>BTTS</t>
  </si>
  <si>
    <t>1-1</t>
  </si>
  <si>
    <t>Brighton v Chelsea</t>
  </si>
  <si>
    <t>Chelsea</t>
  </si>
  <si>
    <t>3-0</t>
  </si>
  <si>
    <t>Crystal Palace v Everton</t>
  </si>
  <si>
    <t>MO&amp;O/U2.5</t>
  </si>
  <si>
    <t>Palace / Under</t>
  </si>
  <si>
    <t>1-2</t>
  </si>
  <si>
    <t>Tottenham v Man United</t>
  </si>
  <si>
    <t>Tottenham</t>
  </si>
  <si>
    <t>Genoa v Venezia</t>
  </si>
  <si>
    <t>Genoa</t>
  </si>
  <si>
    <t>AC Milan v Feyenoord</t>
  </si>
  <si>
    <t>AC Milan / Over</t>
  </si>
  <si>
    <t>Aston Villa v Liverpool</t>
  </si>
  <si>
    <t>Liverpool</t>
  </si>
  <si>
    <t>Ajax v USG</t>
  </si>
  <si>
    <t>Ajax</t>
  </si>
  <si>
    <t>Leicester v Brentford</t>
  </si>
  <si>
    <t>Brentford/Over</t>
  </si>
  <si>
    <t>0-4</t>
  </si>
  <si>
    <t>Ipswich Town v Tottenham</t>
  </si>
  <si>
    <t>1-4</t>
  </si>
  <si>
    <t>Aston Villa v Chelsea</t>
  </si>
  <si>
    <t>Aston Villa</t>
  </si>
  <si>
    <t>Newcastle v Notts Forest</t>
  </si>
  <si>
    <t>Forest +0.5</t>
  </si>
  <si>
    <t>4-3</t>
  </si>
  <si>
    <t>Roma v Monza</t>
  </si>
  <si>
    <t>Roma -1.5</t>
  </si>
  <si>
    <t>Wolves v Fulham</t>
  </si>
  <si>
    <t>Tottenham v Man City</t>
  </si>
  <si>
    <t>Double Chance</t>
  </si>
  <si>
    <t>Home or Draw</t>
  </si>
  <si>
    <t>0-1</t>
  </si>
  <si>
    <t>West Ham v Leicester</t>
  </si>
  <si>
    <t>West Ham / Over</t>
  </si>
  <si>
    <t>Fiorentina v Lecce</t>
  </si>
  <si>
    <t>Fiorentina</t>
  </si>
  <si>
    <t>Fiorentina / Under</t>
  </si>
  <si>
    <t>Accumulated Points</t>
  </si>
  <si>
    <t>FOOTBALL TRADING ROOM - FEBRUARY 2025: DAILY RESULTS</t>
  </si>
  <si>
    <t>West Ham v Bournemouth</t>
  </si>
  <si>
    <t>LAL</t>
  </si>
  <si>
    <t>Athletic Bilbao v Mallorca</t>
  </si>
  <si>
    <t>Athletic Bilbao</t>
  </si>
  <si>
    <t>Sheffield Utd v Aston Villa</t>
  </si>
  <si>
    <t>0-5</t>
  </si>
  <si>
    <t>Manchester Utd v West Ham</t>
  </si>
  <si>
    <t>Brentford v Man City</t>
  </si>
  <si>
    <t>1-3</t>
  </si>
  <si>
    <t>Plymouth v Leeds</t>
  </si>
  <si>
    <t>O/U 3.5 goals</t>
  </si>
  <si>
    <t>Under</t>
  </si>
  <si>
    <t>No Selection</t>
  </si>
  <si>
    <t>BUN</t>
  </si>
  <si>
    <t>Borussia Dortmund v Freiburg</t>
  </si>
  <si>
    <t>Dortmund -1</t>
  </si>
  <si>
    <t>Nottingham Forest v Newc</t>
  </si>
  <si>
    <t>2-3</t>
  </si>
  <si>
    <t>West Ham v Arsenal</t>
  </si>
  <si>
    <t>West Ham +1.0 &amp; 1.5</t>
  </si>
  <si>
    <t>0-6</t>
  </si>
  <si>
    <t>Crystal Palace v Chelsea</t>
  </si>
  <si>
    <t>RB Leipzig v Real Madrid</t>
  </si>
  <si>
    <t>Lazio v Bayern Munich</t>
  </si>
  <si>
    <t>Bayern</t>
  </si>
  <si>
    <t>Feyenoord v Roma</t>
  </si>
  <si>
    <t>Torino v Lecce</t>
  </si>
  <si>
    <t>Torino</t>
  </si>
  <si>
    <t>Brentford v Liverpool</t>
  </si>
  <si>
    <t>Luton v Manchester Utd</t>
  </si>
  <si>
    <t>Manchester Utd</t>
  </si>
  <si>
    <t>Everton v Crystal Palace</t>
  </si>
  <si>
    <t>Draw No Bet</t>
  </si>
  <si>
    <t>Everton</t>
  </si>
  <si>
    <t>D</t>
  </si>
  <si>
    <t>Inter Milan v Atletico Madrid</t>
  </si>
  <si>
    <t>Inter Milan</t>
  </si>
  <si>
    <t>Porto v Arsenal</t>
  </si>
  <si>
    <t>Arsenal</t>
  </si>
  <si>
    <t>Roma v Feyenoord</t>
  </si>
  <si>
    <t>Real Sociedad v Villarreal</t>
  </si>
  <si>
    <t>Real Sociedad</t>
  </si>
  <si>
    <t>Crystal Palace v Burnley</t>
  </si>
  <si>
    <t>Crystal Palace</t>
  </si>
  <si>
    <t>Chelsea v Liverpool</t>
  </si>
  <si>
    <t>West Ham v Brentford</t>
  </si>
  <si>
    <t>4-2</t>
  </si>
  <si>
    <t>Luton v Manchester City</t>
  </si>
  <si>
    <t>O/U 3.5 Goals</t>
  </si>
  <si>
    <t>2-6</t>
  </si>
  <si>
    <t>Nottingham Forest v Man Utd</t>
  </si>
  <si>
    <t>PRO-GENIE X5 - FEBRUARY 2025: DAILY RESULTS</t>
  </si>
  <si>
    <t># 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</si>
</sst>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d/dd/mmm"/>
    <numFmt numFmtId="165" formatCode="dd\-mmm\-yyyy"/>
    <numFmt numFmtId="166" formatCode="ddd\ dd\-mmm\-yy"/>
    <numFmt numFmtId="167" formatCode="0.000"/>
    <numFmt numFmtId="168" formatCode="dd/mmm/yy"/>
  </numFmts>
  <fonts count="28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Roboto"/>
    </font>
    <font>
      <b/>
      <sz val="12"/>
      <name val="Calibri"/>
      <family val="2"/>
      <scheme val="minor"/>
    </font>
    <font>
      <sz val="11"/>
      <color rgb="FF00CC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rgb="FF00CC00"/>
      <name val="Roboto Black"/>
    </font>
    <font>
      <b/>
      <sz val="14"/>
      <color rgb="FF00CC00"/>
      <name val="Roboto Black"/>
    </font>
    <font>
      <sz val="11"/>
      <color rgb="FF00CC00"/>
      <name val="Roboto Black"/>
    </font>
    <font>
      <b/>
      <sz val="14"/>
      <color theme="0"/>
      <name val="Segoe UI"/>
      <family val="2"/>
    </font>
    <font>
      <b/>
      <sz val="10"/>
      <color theme="1"/>
      <name val="Roboto Black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1"/>
      <color theme="1"/>
      <name val="Calibri"/>
      <family val="2"/>
      <scheme val="minor"/>
    </font>
    <font>
      <sz val="20"/>
      <color theme="1"/>
      <name val="Roboto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Roboto Black"/>
    </font>
    <font>
      <b/>
      <sz val="10"/>
      <color theme="1"/>
      <name val="Calibri"/>
      <family val="2"/>
      <scheme val="minor"/>
    </font>
    <font>
      <b/>
      <i/>
      <sz val="11"/>
      <color theme="0"/>
      <name val="Tahoma"/>
      <family val="2"/>
    </font>
    <font>
      <sz val="10"/>
      <color theme="1"/>
      <name val="Roboto"/>
    </font>
    <font>
      <b/>
      <sz val="12"/>
      <color theme="1"/>
      <name val="Roboto"/>
    </font>
    <font>
      <b/>
      <sz val="11"/>
      <color rgb="FFFF0000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gradientFill type="path" left="0.5" right="0.5" top="0.5" bottom="0.5">
        <stop position="0">
          <color rgb="FFFFFF00"/>
        </stop>
        <stop position="1">
          <color rgb="FF00CC00"/>
        </stop>
      </gradient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0.59999389629810485"/>
        <bgColor auto="1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auto="1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37FD0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2" tint="-9.9978637043366805E-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63">
    <xf numFmtId="0" fontId="0" fillId="0" borderId="0" xfId="0"/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Border="1"/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left" vertical="top"/>
    </xf>
    <xf numFmtId="1" fontId="8" fillId="6" borderId="1" xfId="0" applyNumberFormat="1" applyFont="1" applyFill="1" applyBorder="1" applyAlignment="1">
      <alignment horizontal="center"/>
    </xf>
    <xf numFmtId="2" fontId="0" fillId="0" borderId="0" xfId="0" applyNumberFormat="1"/>
    <xf numFmtId="4" fontId="0" fillId="0" borderId="1" xfId="0" applyNumberFormat="1" applyFill="1" applyBorder="1"/>
    <xf numFmtId="49" fontId="3" fillId="2" borderId="1" xfId="0" applyNumberFormat="1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7" xfId="0" applyFont="1" applyFill="1" applyBorder="1" applyAlignment="1">
      <alignment horizontal="left" indent="2"/>
    </xf>
    <xf numFmtId="0" fontId="8" fillId="0" borderId="8" xfId="0" applyFont="1" applyFill="1" applyBorder="1"/>
    <xf numFmtId="0" fontId="11" fillId="0" borderId="9" xfId="0" applyFont="1" applyFill="1" applyBorder="1" applyAlignment="1">
      <alignment horizontal="left" indent="3"/>
    </xf>
    <xf numFmtId="0" fontId="12" fillId="0" borderId="10" xfId="0" applyFont="1" applyFill="1" applyBorder="1"/>
    <xf numFmtId="0" fontId="8" fillId="0" borderId="10" xfId="0" applyFont="1" applyFill="1" applyBorder="1"/>
    <xf numFmtId="0" fontId="10" fillId="0" borderId="8" xfId="0" applyFont="1" applyBorder="1" applyAlignment="1">
      <alignment horizontal="right" vertical="center" wrapText="1"/>
    </xf>
    <xf numFmtId="0" fontId="0" fillId="0" borderId="0" xfId="0" applyFont="1" applyAlignment="1">
      <alignment horizontal="center"/>
    </xf>
    <xf numFmtId="0" fontId="10" fillId="0" borderId="15" xfId="0" applyFont="1" applyFill="1" applyBorder="1" applyAlignment="1">
      <alignment horizontal="left" indent="2"/>
    </xf>
    <xf numFmtId="0" fontId="8" fillId="0" borderId="0" xfId="0" applyFont="1" applyFill="1" applyBorder="1"/>
    <xf numFmtId="0" fontId="10" fillId="0" borderId="0" xfId="0" applyFont="1" applyBorder="1" applyAlignment="1">
      <alignment horizontal="right" vertical="center" wrapText="1"/>
    </xf>
    <xf numFmtId="0" fontId="10" fillId="0" borderId="10" xfId="0" applyFont="1" applyBorder="1" applyAlignment="1">
      <alignment horizontal="right" vertical="top" wrapText="1"/>
    </xf>
    <xf numFmtId="0" fontId="15" fillId="3" borderId="13" xfId="0" applyFont="1" applyFill="1" applyBorder="1" applyAlignment="1">
      <alignment horizontal="center" vertical="center" wrapText="1"/>
    </xf>
    <xf numFmtId="0" fontId="16" fillId="7" borderId="17" xfId="0" applyFont="1" applyFill="1" applyBorder="1" applyAlignment="1">
      <alignment horizontal="center" vertical="center" wrapText="1"/>
    </xf>
    <xf numFmtId="165" fontId="16" fillId="7" borderId="18" xfId="0" applyNumberFormat="1" applyFont="1" applyFill="1" applyBorder="1" applyAlignment="1">
      <alignment horizontal="center" vertical="center"/>
    </xf>
    <xf numFmtId="0" fontId="16" fillId="10" borderId="22" xfId="0" applyFont="1" applyFill="1" applyBorder="1" applyAlignment="1">
      <alignment horizontal="center" vertical="center" wrapText="1"/>
    </xf>
    <xf numFmtId="1" fontId="16" fillId="10" borderId="23" xfId="0" applyNumberFormat="1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 wrapText="1"/>
    </xf>
    <xf numFmtId="4" fontId="15" fillId="4" borderId="4" xfId="0" applyNumberFormat="1" applyFont="1" applyFill="1" applyBorder="1" applyAlignment="1">
      <alignment horizontal="center" vertical="center"/>
    </xf>
    <xf numFmtId="0" fontId="16" fillId="7" borderId="19" xfId="0" applyFont="1" applyFill="1" applyBorder="1" applyAlignment="1">
      <alignment horizontal="center" vertical="center" wrapText="1"/>
    </xf>
    <xf numFmtId="4" fontId="16" fillId="9" borderId="20" xfId="0" applyNumberFormat="1" applyFont="1" applyFill="1" applyBorder="1" applyAlignment="1">
      <alignment horizontal="center" vertical="center"/>
    </xf>
    <xf numFmtId="0" fontId="16" fillId="10" borderId="5" xfId="0" applyFont="1" applyFill="1" applyBorder="1" applyAlignment="1">
      <alignment horizontal="center" vertical="center" wrapText="1"/>
    </xf>
    <xf numFmtId="4" fontId="16" fillId="11" borderId="6" xfId="0" applyNumberFormat="1" applyFont="1" applyFill="1" applyBorder="1" applyAlignment="1">
      <alignment horizontal="center" vertical="center"/>
    </xf>
    <xf numFmtId="4" fontId="15" fillId="4" borderId="14" xfId="0" applyNumberFormat="1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center"/>
    </xf>
    <xf numFmtId="2" fontId="0" fillId="14" borderId="1" xfId="0" applyNumberFormat="1" applyFill="1" applyBorder="1" applyAlignment="1">
      <alignment vertical="center"/>
    </xf>
    <xf numFmtId="2" fontId="0" fillId="15" borderId="1" xfId="0" applyNumberFormat="1" applyFill="1" applyBorder="1" applyAlignment="1">
      <alignment vertical="center"/>
    </xf>
    <xf numFmtId="1" fontId="9" fillId="12" borderId="1" xfId="0" applyNumberFormat="1" applyFont="1" applyFill="1" applyBorder="1" applyAlignment="1">
      <alignment horizontal="center" vertical="center"/>
    </xf>
    <xf numFmtId="0" fontId="18" fillId="0" borderId="0" xfId="0" applyFont="1"/>
    <xf numFmtId="0" fontId="0" fillId="0" borderId="0" xfId="0" applyFill="1"/>
    <xf numFmtId="0" fontId="0" fillId="0" borderId="0" xfId="0" applyFill="1" applyBorder="1"/>
    <xf numFmtId="166" fontId="19" fillId="0" borderId="2" xfId="0" applyNumberFormat="1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166" fontId="19" fillId="0" borderId="2" xfId="0" applyNumberFormat="1" applyFont="1" applyBorder="1" applyAlignment="1">
      <alignment horizontal="left" vertical="center"/>
    </xf>
    <xf numFmtId="166" fontId="19" fillId="0" borderId="11" xfId="0" applyNumberFormat="1" applyFont="1" applyFill="1" applyBorder="1" applyAlignment="1">
      <alignment horizontal="left" vertical="center"/>
    </xf>
    <xf numFmtId="166" fontId="19" fillId="0" borderId="0" xfId="0" applyNumberFormat="1" applyFont="1"/>
    <xf numFmtId="0" fontId="19" fillId="0" borderId="0" xfId="0" applyFont="1"/>
    <xf numFmtId="0" fontId="0" fillId="0" borderId="0" xfId="0" applyAlignment="1">
      <alignment wrapText="1"/>
    </xf>
    <xf numFmtId="0" fontId="19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19" fillId="0" borderId="0" xfId="0" applyFont="1" applyAlignment="1">
      <alignment horizontal="right"/>
    </xf>
    <xf numFmtId="0" fontId="14" fillId="0" borderId="0" xfId="0" applyFont="1" applyFill="1" applyBorder="1" applyAlignment="1">
      <alignment horizontal="center"/>
    </xf>
    <xf numFmtId="0" fontId="22" fillId="0" borderId="0" xfId="0" applyFont="1" applyFill="1" applyBorder="1"/>
    <xf numFmtId="2" fontId="22" fillId="0" borderId="0" xfId="0" applyNumberFormat="1" applyFont="1" applyFill="1" applyBorder="1" applyAlignment="1">
      <alignment horizontal="right"/>
    </xf>
    <xf numFmtId="0" fontId="22" fillId="0" borderId="0" xfId="0" applyFont="1" applyFill="1" applyBorder="1" applyAlignment="1">
      <alignment horizontal="right" indent="1"/>
    </xf>
    <xf numFmtId="0" fontId="25" fillId="3" borderId="26" xfId="0" applyFont="1" applyFill="1" applyBorder="1" applyAlignment="1">
      <alignment horizontal="center" vertical="center" wrapText="1"/>
    </xf>
    <xf numFmtId="4" fontId="6" fillId="4" borderId="26" xfId="0" applyNumberFormat="1" applyFont="1" applyFill="1" applyBorder="1" applyAlignment="1">
      <alignment horizontal="center" vertical="center" wrapText="1"/>
    </xf>
    <xf numFmtId="2" fontId="23" fillId="3" borderId="4" xfId="0" applyNumberFormat="1" applyFont="1" applyFill="1" applyBorder="1" applyAlignment="1">
      <alignment horizontal="center" vertical="center" wrapText="1"/>
    </xf>
    <xf numFmtId="0" fontId="25" fillId="16" borderId="1" xfId="0" applyFont="1" applyFill="1" applyBorder="1" applyAlignment="1">
      <alignment horizontal="center" vertical="center" wrapText="1"/>
    </xf>
    <xf numFmtId="168" fontId="25" fillId="16" borderId="1" xfId="0" applyNumberFormat="1" applyFont="1" applyFill="1" applyBorder="1" applyAlignment="1">
      <alignment horizontal="center" vertical="center" wrapText="1"/>
    </xf>
    <xf numFmtId="0" fontId="6" fillId="16" borderId="1" xfId="0" applyFont="1" applyFill="1" applyBorder="1" applyAlignment="1">
      <alignment horizontal="center" vertical="center" wrapText="1"/>
    </xf>
    <xf numFmtId="2" fontId="23" fillId="16" borderId="18" xfId="0" applyNumberFormat="1" applyFont="1" applyFill="1" applyBorder="1" applyAlignment="1">
      <alignment horizontal="center" vertical="center" wrapText="1"/>
    </xf>
    <xf numFmtId="0" fontId="25" fillId="12" borderId="27" xfId="0" applyFont="1" applyFill="1" applyBorder="1" applyAlignment="1">
      <alignment horizontal="center" vertical="center" wrapText="1"/>
    </xf>
    <xf numFmtId="1" fontId="25" fillId="12" borderId="27" xfId="0" applyNumberFormat="1" applyFont="1" applyFill="1" applyBorder="1" applyAlignment="1">
      <alignment horizontal="center" vertical="center" wrapText="1"/>
    </xf>
    <xf numFmtId="2" fontId="6" fillId="12" borderId="27" xfId="0" applyNumberFormat="1" applyFont="1" applyFill="1" applyBorder="1" applyAlignment="1">
      <alignment horizontal="center" vertical="center" wrapText="1"/>
    </xf>
    <xf numFmtId="2" fontId="23" fillId="7" borderId="6" xfId="0" applyNumberFormat="1" applyFont="1" applyFill="1" applyBorder="1" applyAlignment="1">
      <alignment horizontal="center" vertical="center" wrapText="1"/>
    </xf>
    <xf numFmtId="4" fontId="26" fillId="17" borderId="1" xfId="0" applyNumberFormat="1" applyFont="1" applyFill="1" applyBorder="1" applyAlignment="1">
      <alignment horizontal="center" vertical="center" wrapText="1"/>
    </xf>
    <xf numFmtId="166" fontId="3" fillId="2" borderId="1" xfId="0" applyNumberFormat="1" applyFont="1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right"/>
    </xf>
    <xf numFmtId="2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right"/>
    </xf>
    <xf numFmtId="2" fontId="0" fillId="0" borderId="1" xfId="0" applyNumberForma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right"/>
    </xf>
    <xf numFmtId="166" fontId="3" fillId="2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9" fillId="16" borderId="36" xfId="0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right" wrapText="1"/>
    </xf>
    <xf numFmtId="166" fontId="19" fillId="0" borderId="35" xfId="0" applyNumberFormat="1" applyFont="1" applyFill="1" applyBorder="1" applyAlignment="1">
      <alignment horizontal="left"/>
    </xf>
    <xf numFmtId="14" fontId="0" fillId="0" borderId="35" xfId="0" applyNumberFormat="1" applyFont="1" applyFill="1" applyBorder="1" applyAlignment="1">
      <alignment horizontal="left"/>
    </xf>
    <xf numFmtId="0" fontId="0" fillId="0" borderId="35" xfId="0" applyFill="1" applyBorder="1" applyAlignment="1">
      <alignment wrapText="1"/>
    </xf>
    <xf numFmtId="0" fontId="0" fillId="0" borderId="35" xfId="0" applyFill="1" applyBorder="1"/>
    <xf numFmtId="0" fontId="9" fillId="0" borderId="35" xfId="0" applyFont="1" applyFill="1" applyBorder="1" applyAlignment="1">
      <alignment horizontal="center"/>
    </xf>
    <xf numFmtId="2" fontId="9" fillId="0" borderId="35" xfId="0" applyNumberFormat="1" applyFont="1" applyFill="1" applyBorder="1" applyAlignment="1">
      <alignment horizontal="center"/>
    </xf>
    <xf numFmtId="167" fontId="9" fillId="0" borderId="35" xfId="0" applyNumberFormat="1" applyFont="1" applyFill="1" applyBorder="1" applyAlignment="1">
      <alignment horizontal="center"/>
    </xf>
    <xf numFmtId="167" fontId="9" fillId="0" borderId="35" xfId="0" applyNumberFormat="1" applyFont="1" applyFill="1" applyBorder="1" applyAlignment="1">
      <alignment horizontal="right" wrapText="1"/>
    </xf>
    <xf numFmtId="164" fontId="1" fillId="0" borderId="1" xfId="0" applyNumberFormat="1" applyFont="1" applyFill="1" applyBorder="1" applyAlignment="1">
      <alignment horizontal="left" vertical="top"/>
    </xf>
    <xf numFmtId="166" fontId="19" fillId="16" borderId="38" xfId="0" applyNumberFormat="1" applyFont="1" applyFill="1" applyBorder="1" applyAlignment="1">
      <alignment horizontal="left"/>
    </xf>
    <xf numFmtId="14" fontId="0" fillId="16" borderId="0" xfId="0" applyNumberFormat="1" applyFont="1" applyFill="1" applyBorder="1" applyAlignment="1">
      <alignment horizontal="left"/>
    </xf>
    <xf numFmtId="0" fontId="0" fillId="16" borderId="0" xfId="0" applyFill="1" applyBorder="1" applyAlignment="1">
      <alignment wrapText="1"/>
    </xf>
    <xf numFmtId="0" fontId="0" fillId="16" borderId="0" xfId="0" applyFill="1" applyBorder="1"/>
    <xf numFmtId="0" fontId="9" fillId="7" borderId="38" xfId="0" applyFont="1" applyFill="1" applyBorder="1" applyAlignment="1">
      <alignment horizontal="center"/>
    </xf>
    <xf numFmtId="0" fontId="9" fillId="7" borderId="37" xfId="0" applyFont="1" applyFill="1" applyBorder="1" applyAlignment="1">
      <alignment horizontal="center"/>
    </xf>
    <xf numFmtId="14" fontId="2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0" fontId="2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49" fontId="1" fillId="19" borderId="1" xfId="0" applyNumberFormat="1" applyFont="1" applyFill="1" applyBorder="1" applyAlignment="1">
      <alignment horizontal="center"/>
    </xf>
    <xf numFmtId="0" fontId="19" fillId="0" borderId="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49" fontId="1" fillId="19" borderId="2" xfId="0" applyNumberFormat="1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2" fontId="1" fillId="0" borderId="1" xfId="0" applyNumberFormat="1" applyFont="1" applyBorder="1" applyAlignment="1">
      <alignment horizontal="center" vertical="center"/>
    </xf>
    <xf numFmtId="2" fontId="0" fillId="0" borderId="1" xfId="0" applyNumberFormat="1" applyBorder="1"/>
    <xf numFmtId="0" fontId="0" fillId="0" borderId="1" xfId="0" applyBorder="1" applyAlignment="1">
      <alignment horizontal="center"/>
    </xf>
    <xf numFmtId="14" fontId="27" fillId="20" borderId="1" xfId="0" applyNumberFormat="1" applyFont="1" applyFill="1" applyBorder="1" applyAlignment="1">
      <alignment horizontal="left" vertical="center"/>
    </xf>
    <xf numFmtId="0" fontId="2" fillId="20" borderId="1" xfId="0" applyFont="1" applyFill="1" applyBorder="1" applyAlignment="1">
      <alignment vertical="center" wrapText="1"/>
    </xf>
    <xf numFmtId="0" fontId="1" fillId="20" borderId="1" xfId="0" applyFont="1" applyFill="1" applyBorder="1" applyAlignment="1">
      <alignment vertical="center"/>
    </xf>
    <xf numFmtId="2" fontId="1" fillId="20" borderId="1" xfId="0" applyNumberFormat="1" applyFont="1" applyFill="1" applyBorder="1" applyAlignment="1">
      <alignment horizontal="center" vertical="center"/>
    </xf>
    <xf numFmtId="2" fontId="0" fillId="18" borderId="1" xfId="0" applyNumberFormat="1" applyFill="1" applyBorder="1"/>
    <xf numFmtId="49" fontId="1" fillId="20" borderId="1" xfId="0" applyNumberFormat="1" applyFont="1" applyFill="1" applyBorder="1" applyAlignment="1">
      <alignment horizontal="center"/>
    </xf>
    <xf numFmtId="0" fontId="0" fillId="18" borderId="1" xfId="0" applyFill="1" applyBorder="1" applyAlignment="1">
      <alignment horizontal="center"/>
    </xf>
    <xf numFmtId="0" fontId="0" fillId="0" borderId="2" xfId="0" applyFill="1" applyBorder="1" applyAlignment="1">
      <alignment horizontal="center" vertical="center"/>
    </xf>
    <xf numFmtId="0" fontId="0" fillId="0" borderId="25" xfId="0" applyBorder="1" applyAlignment="1">
      <alignment vertical="center"/>
    </xf>
    <xf numFmtId="166" fontId="19" fillId="0" borderId="2" xfId="0" applyNumberFormat="1" applyFont="1" applyFill="1" applyBorder="1" applyAlignment="1">
      <alignment horizontal="left" vertical="center"/>
    </xf>
    <xf numFmtId="0" fontId="0" fillId="0" borderId="25" xfId="0" applyBorder="1" applyAlignment="1"/>
    <xf numFmtId="14" fontId="2" fillId="0" borderId="2" xfId="0" applyNumberFormat="1" applyFont="1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66" fontId="19" fillId="0" borderId="1" xfId="0" applyNumberFormat="1" applyFont="1" applyFill="1" applyBorder="1" applyAlignment="1">
      <alignment horizontal="left" vertical="center"/>
    </xf>
    <xf numFmtId="0" fontId="0" fillId="0" borderId="1" xfId="0" applyBorder="1" applyAlignment="1"/>
    <xf numFmtId="49" fontId="1" fillId="19" borderId="2" xfId="0" applyNumberFormat="1" applyFont="1" applyFill="1" applyBorder="1" applyAlignment="1">
      <alignment horizontal="center" vertical="center"/>
    </xf>
    <xf numFmtId="0" fontId="0" fillId="19" borderId="25" xfId="0" applyFill="1" applyBorder="1" applyAlignment="1">
      <alignment horizontal="center" vertical="center"/>
    </xf>
    <xf numFmtId="0" fontId="24" fillId="8" borderId="28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23" fillId="3" borderId="31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23" fillId="16" borderId="24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3" fillId="7" borderId="33" xfId="0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/>
    <xf numFmtId="0" fontId="0" fillId="0" borderId="28" xfId="0" applyBorder="1" applyAlignment="1"/>
    <xf numFmtId="0" fontId="0" fillId="0" borderId="15" xfId="0" applyBorder="1" applyAlignment="1"/>
    <xf numFmtId="0" fontId="0" fillId="0" borderId="0" xfId="0" applyBorder="1" applyAlignment="1"/>
    <xf numFmtId="0" fontId="0" fillId="0" borderId="29" xfId="0" applyBorder="1" applyAlignment="1"/>
    <xf numFmtId="0" fontId="0" fillId="0" borderId="9" xfId="0" applyBorder="1" applyAlignment="1"/>
    <xf numFmtId="0" fontId="0" fillId="0" borderId="10" xfId="0" applyBorder="1" applyAlignment="1"/>
    <xf numFmtId="0" fontId="0" fillId="0" borderId="30" xfId="0" applyBorder="1" applyAlignment="1"/>
    <xf numFmtId="0" fontId="13" fillId="8" borderId="12" xfId="0" applyFont="1" applyFill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3" fillId="8" borderId="21" xfId="0" applyFont="1" applyFill="1" applyBorder="1" applyAlignment="1">
      <alignment horizontal="center" vertical="center" wrapText="1"/>
    </xf>
    <xf numFmtId="164" fontId="1" fillId="18" borderId="1" xfId="0" applyNumberFormat="1" applyFont="1" applyFill="1" applyBorder="1" applyAlignment="1">
      <alignment horizontal="left" vertical="top"/>
    </xf>
  </cellXfs>
  <cellStyles count="1">
    <cellStyle name="Normal" xfId="0" builtinId="0"/>
  </cellStyles>
  <dxfs count="9"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FF00"/>
      <color rgb="FF00CC00"/>
      <color rgb="FFCCCC00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FTR - February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'FTR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val>
            <c:numRef>
              <c:f>'FTR - Chart'!$C$5:$C$33</c:f>
              <c:numCache>
                <c:formatCode>0.00</c:formatCode>
                <c:ptCount val="29"/>
                <c:pt idx="0">
                  <c:v>0</c:v>
                </c:pt>
                <c:pt idx="1">
                  <c:v>3.9984000000000002</c:v>
                </c:pt>
                <c:pt idx="2">
                  <c:v>-4</c:v>
                </c:pt>
                <c:pt idx="3">
                  <c:v>6.2720000000000002</c:v>
                </c:pt>
                <c:pt idx="4">
                  <c:v>11.916799999999999</c:v>
                </c:pt>
                <c:pt idx="5">
                  <c:v>-4</c:v>
                </c:pt>
                <c:pt idx="6">
                  <c:v>-4</c:v>
                </c:pt>
                <c:pt idx="7">
                  <c:v>3.5279999999999996</c:v>
                </c:pt>
                <c:pt idx="8">
                  <c:v>-4</c:v>
                </c:pt>
                <c:pt idx="9">
                  <c:v>5.6448</c:v>
                </c:pt>
                <c:pt idx="10">
                  <c:v>9.016</c:v>
                </c:pt>
                <c:pt idx="11">
                  <c:v>-4</c:v>
                </c:pt>
                <c:pt idx="12">
                  <c:v>-4</c:v>
                </c:pt>
                <c:pt idx="13">
                  <c:v>3.5279999999999996</c:v>
                </c:pt>
                <c:pt idx="14">
                  <c:v>-4</c:v>
                </c:pt>
                <c:pt idx="15">
                  <c:v>-4</c:v>
                </c:pt>
                <c:pt idx="16">
                  <c:v>5.1743999999999994</c:v>
                </c:pt>
                <c:pt idx="17">
                  <c:v>3.5279999999999996</c:v>
                </c:pt>
                <c:pt idx="18">
                  <c:v>-4</c:v>
                </c:pt>
                <c:pt idx="19">
                  <c:v>-4</c:v>
                </c:pt>
                <c:pt idx="20">
                  <c:v>-4</c:v>
                </c:pt>
                <c:pt idx="21">
                  <c:v>7.2127999999999997</c:v>
                </c:pt>
                <c:pt idx="22">
                  <c:v>10.7408</c:v>
                </c:pt>
                <c:pt idx="23">
                  <c:v>-4</c:v>
                </c:pt>
                <c:pt idx="24">
                  <c:v>3.6847999999999996</c:v>
                </c:pt>
                <c:pt idx="25">
                  <c:v>4.3904000000000005</c:v>
                </c:pt>
                <c:pt idx="26">
                  <c:v>-4</c:v>
                </c:pt>
                <c:pt idx="27">
                  <c:v>-4</c:v>
                </c:pt>
                <c:pt idx="28">
                  <c:v>7.8007999999999997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BCE-4850-A1C9-4FE42D81416F}"/>
            </c:ext>
          </c:extLst>
        </c:ser>
        <c:ser>
          <c:idx val="1"/>
          <c:order val="1"/>
          <c:tx>
            <c:strRef>
              <c:f>'FTR - Chart'!$D$4</c:f>
              <c:strCache>
                <c:ptCount val="1"/>
                <c:pt idx="0">
                  <c:v>Accumulated Points</c:v>
                </c:pt>
              </c:strCache>
            </c:strRef>
          </c:tx>
          <c:spPr>
            <a:ln w="25400" cap="rnd">
              <a:solidFill>
                <a:srgbClr val="FFC000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val>
            <c:numRef>
              <c:f>'FTR - Chart'!$D$5:$D$33</c:f>
              <c:numCache>
                <c:formatCode>0.00</c:formatCode>
                <c:ptCount val="29"/>
                <c:pt idx="0">
                  <c:v>0</c:v>
                </c:pt>
                <c:pt idx="1">
                  <c:v>3.9984000000000002</c:v>
                </c:pt>
                <c:pt idx="2">
                  <c:v>-1.5999999999998238E-3</c:v>
                </c:pt>
                <c:pt idx="3">
                  <c:v>6.2704000000000004</c:v>
                </c:pt>
                <c:pt idx="4">
                  <c:v>18.187199999999997</c:v>
                </c:pt>
                <c:pt idx="5">
                  <c:v>14.187199999999997</c:v>
                </c:pt>
                <c:pt idx="6">
                  <c:v>10.187199999999997</c:v>
                </c:pt>
                <c:pt idx="7">
                  <c:v>13.715199999999996</c:v>
                </c:pt>
                <c:pt idx="8">
                  <c:v>9.7151999999999958</c:v>
                </c:pt>
                <c:pt idx="9">
                  <c:v>15.359999999999996</c:v>
                </c:pt>
                <c:pt idx="10">
                  <c:v>24.375999999999998</c:v>
                </c:pt>
                <c:pt idx="11">
                  <c:v>20.375999999999998</c:v>
                </c:pt>
                <c:pt idx="12">
                  <c:v>16.375999999999998</c:v>
                </c:pt>
                <c:pt idx="13">
                  <c:v>19.903999999999996</c:v>
                </c:pt>
                <c:pt idx="14">
                  <c:v>15.903999999999996</c:v>
                </c:pt>
                <c:pt idx="15">
                  <c:v>11.903999999999996</c:v>
                </c:pt>
                <c:pt idx="16">
                  <c:v>17.078399999999995</c:v>
                </c:pt>
                <c:pt idx="17">
                  <c:v>20.606399999999994</c:v>
                </c:pt>
                <c:pt idx="18">
                  <c:v>16.606399999999994</c:v>
                </c:pt>
                <c:pt idx="19">
                  <c:v>12.606399999999994</c:v>
                </c:pt>
                <c:pt idx="20">
                  <c:v>8.6063999999999936</c:v>
                </c:pt>
                <c:pt idx="21">
                  <c:v>15.819199999999993</c:v>
                </c:pt>
                <c:pt idx="22">
                  <c:v>26.559999999999995</c:v>
                </c:pt>
                <c:pt idx="23">
                  <c:v>22.559999999999995</c:v>
                </c:pt>
                <c:pt idx="24">
                  <c:v>26.244799999999994</c:v>
                </c:pt>
                <c:pt idx="25">
                  <c:v>30.635199999999994</c:v>
                </c:pt>
                <c:pt idx="26">
                  <c:v>26.635199999999994</c:v>
                </c:pt>
                <c:pt idx="27">
                  <c:v>22.635199999999994</c:v>
                </c:pt>
                <c:pt idx="28">
                  <c:v>30.435999999999993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BCE-4850-A1C9-4FE42D81416F}"/>
            </c:ext>
          </c:extLst>
        </c:ser>
        <c:ser>
          <c:idx val="2"/>
          <c:order val="2"/>
          <c:tx>
            <c:strRef>
              <c:f>'FTR - Chart'!$E$4</c:f>
              <c:strCache>
                <c:ptCount val="1"/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'FTR - Chart'!$E$5:$E$33</c:f>
              <c:numCache>
                <c:formatCode>General</c:formatCode>
                <c:ptCount val="29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BCE-4850-A1C9-4FE42D814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8699608"/>
        <c:axId val="598698296"/>
      </c:lineChart>
      <c:catAx>
        <c:axId val="598699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8296"/>
        <c:crosses val="autoZero"/>
        <c:auto val="0"/>
        <c:lblAlgn val="ctr"/>
        <c:lblOffset val="100"/>
        <c:noMultiLvlLbl val="0"/>
      </c:catAx>
      <c:valAx>
        <c:axId val="598698296"/>
        <c:scaling>
          <c:orientation val="minMax"/>
          <c:min val="-5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9608"/>
        <c:crossesAt val="1"/>
        <c:crossBetween val="between"/>
        <c:majorUnit val="5"/>
        <c:minorUnit val="1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ayout>
        <c:manualLayout>
          <c:xMode val="edge"/>
          <c:yMode val="edge"/>
          <c:x val="0.2358290071785191"/>
          <c:y val="8.3024802272583617E-2"/>
          <c:w val="0.59887776646215751"/>
          <c:h val="5.54874341987392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PGX5 - February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'PGX5 - CHART'!$C$4</c:f>
              <c:strCache>
                <c:ptCount val="1"/>
                <c:pt idx="0">
                  <c:v>Profit / Loss (£)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'PGX5 - CHART'!$B$5:$B$33</c:f>
              <c:numCache>
                <c:formatCode>0</c:formatCode>
                <c:ptCount val="2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</c:numCache>
            </c:numRef>
          </c:cat>
          <c:val>
            <c:numRef>
              <c:f>'PGX5 - CHART'!$C$5:$C$33</c:f>
              <c:numCache>
                <c:formatCode>0.00</c:formatCode>
                <c:ptCount val="29"/>
                <c:pt idx="0">
                  <c:v>0</c:v>
                </c:pt>
                <c:pt idx="1">
                  <c:v>-60.606060606060609</c:v>
                </c:pt>
                <c:pt idx="2">
                  <c:v>33.590449954086317</c:v>
                </c:pt>
                <c:pt idx="3">
                  <c:v>-58.96875086957732</c:v>
                </c:pt>
                <c:pt idx="4">
                  <c:v>-55.394887180512022</c:v>
                </c:pt>
                <c:pt idx="5">
                  <c:v>44.231978097166426</c:v>
                </c:pt>
                <c:pt idx="6">
                  <c:v>38.302843065246783</c:v>
                </c:pt>
                <c:pt idx="7">
                  <c:v>-57.039731664263613</c:v>
                </c:pt>
                <c:pt idx="8">
                  <c:v>0</c:v>
                </c:pt>
                <c:pt idx="9">
                  <c:v>42.866222584052657</c:v>
                </c:pt>
                <c:pt idx="10">
                  <c:v>36.517475224066068</c:v>
                </c:pt>
                <c:pt idx="11">
                  <c:v>-58.393911430557864</c:v>
                </c:pt>
                <c:pt idx="12">
                  <c:v>42.786811466390581</c:v>
                </c:pt>
                <c:pt idx="13">
                  <c:v>-57.448026584244694</c:v>
                </c:pt>
                <c:pt idx="14">
                  <c:v>-53.966328003381378</c:v>
                </c:pt>
                <c:pt idx="15">
                  <c:v>42.077382409909184</c:v>
                </c:pt>
                <c:pt idx="16">
                  <c:v>45.258917969271067</c:v>
                </c:pt>
                <c:pt idx="17">
                  <c:v>-55.988750571611611</c:v>
                </c:pt>
                <c:pt idx="18">
                  <c:v>45.232123946641387</c:v>
                </c:pt>
                <c:pt idx="19">
                  <c:v>0</c:v>
                </c:pt>
                <c:pt idx="20">
                  <c:v>43.16273036904029</c:v>
                </c:pt>
                <c:pt idx="21">
                  <c:v>-57.952756859131014</c:v>
                </c:pt>
                <c:pt idx="22">
                  <c:v>54.44046856463823</c:v>
                </c:pt>
                <c:pt idx="23">
                  <c:v>-57.739890901889027</c:v>
                </c:pt>
                <c:pt idx="24">
                  <c:v>57.494933788971927</c:v>
                </c:pt>
                <c:pt idx="25">
                  <c:v>45.025535112681006</c:v>
                </c:pt>
                <c:pt idx="26">
                  <c:v>48.363092260893723</c:v>
                </c:pt>
                <c:pt idx="27">
                  <c:v>68.455758772919566</c:v>
                </c:pt>
                <c:pt idx="28">
                  <c:v>-67.533795691802794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19-4EC2-987F-F97537DC0EE5}"/>
            </c:ext>
          </c:extLst>
        </c:ser>
        <c:ser>
          <c:idx val="1"/>
          <c:order val="1"/>
          <c:tx>
            <c:strRef>
              <c:f>'PGX5 - CHART'!$D$4</c:f>
              <c:strCache>
                <c:ptCount val="1"/>
                <c:pt idx="0">
                  <c:v>Acc Bank (£)</c:v>
                </c:pt>
              </c:strCache>
            </c:strRef>
          </c:tx>
          <c:spPr>
            <a:ln w="25400" cap="rnd">
              <a:solidFill>
                <a:schemeClr val="accent2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'PGX5 - CHART'!$B$5:$B$33</c:f>
              <c:numCache>
                <c:formatCode>0</c:formatCode>
                <c:ptCount val="2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</c:numCache>
            </c:numRef>
          </c:cat>
          <c:val>
            <c:numRef>
              <c:f>'PGX5 - CHART'!$D$5:$D$33</c:f>
              <c:numCache>
                <c:formatCode>0.00</c:formatCode>
                <c:ptCount val="29"/>
                <c:pt idx="0">
                  <c:v>0</c:v>
                </c:pt>
                <c:pt idx="1">
                  <c:v>-60.606060606060609</c:v>
                </c:pt>
                <c:pt idx="2">
                  <c:v>-27.015610651974292</c:v>
                </c:pt>
                <c:pt idx="3">
                  <c:v>-85.984361521551619</c:v>
                </c:pt>
                <c:pt idx="4">
                  <c:v>-141.37924870206365</c:v>
                </c:pt>
                <c:pt idx="5">
                  <c:v>-97.147270604897216</c:v>
                </c:pt>
                <c:pt idx="6">
                  <c:v>-58.844427539650432</c:v>
                </c:pt>
                <c:pt idx="7">
                  <c:v>-115.88415920391404</c:v>
                </c:pt>
                <c:pt idx="8">
                  <c:v>-115.88415920391404</c:v>
                </c:pt>
                <c:pt idx="9">
                  <c:v>-73.017936619861388</c:v>
                </c:pt>
                <c:pt idx="10">
                  <c:v>-36.50046139579532</c:v>
                </c:pt>
                <c:pt idx="11">
                  <c:v>-94.894372826353191</c:v>
                </c:pt>
                <c:pt idx="12">
                  <c:v>-52.10756135996261</c:v>
                </c:pt>
                <c:pt idx="13">
                  <c:v>-109.5555879442073</c:v>
                </c:pt>
                <c:pt idx="14">
                  <c:v>-163.5219159475887</c:v>
                </c:pt>
                <c:pt idx="15">
                  <c:v>-121.44453353767952</c:v>
                </c:pt>
                <c:pt idx="16">
                  <c:v>-76.185615568408451</c:v>
                </c:pt>
                <c:pt idx="17">
                  <c:v>-132.17436614002006</c:v>
                </c:pt>
                <c:pt idx="18">
                  <c:v>-86.942242193378661</c:v>
                </c:pt>
                <c:pt idx="19">
                  <c:v>-86.942242193378661</c:v>
                </c:pt>
                <c:pt idx="20">
                  <c:v>-43.779511824338371</c:v>
                </c:pt>
                <c:pt idx="21">
                  <c:v>-101.73226868346939</c:v>
                </c:pt>
                <c:pt idx="22">
                  <c:v>-47.291800118831155</c:v>
                </c:pt>
                <c:pt idx="23">
                  <c:v>-105.03169102072019</c:v>
                </c:pt>
                <c:pt idx="24">
                  <c:v>-47.536757231748261</c:v>
                </c:pt>
                <c:pt idx="25">
                  <c:v>-2.5112221190672557</c:v>
                </c:pt>
                <c:pt idx="26">
                  <c:v>45.851870141826467</c:v>
                </c:pt>
                <c:pt idx="27">
                  <c:v>114.30762891474603</c:v>
                </c:pt>
                <c:pt idx="28">
                  <c:v>46.773833222943239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019-4EC2-987F-F97537DC0E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7754408"/>
        <c:axId val="677754736"/>
      </c:lineChart>
      <c:catAx>
        <c:axId val="67775440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736"/>
        <c:crosses val="autoZero"/>
        <c:auto val="1"/>
        <c:lblAlgn val="ctr"/>
        <c:lblOffset val="100"/>
        <c:noMultiLvlLbl val="0"/>
      </c:catAx>
      <c:valAx>
        <c:axId val="677754736"/>
        <c:scaling>
          <c:orientation val="minMax"/>
          <c:min val="-200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408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94083652387488"/>
          <c:y val="0.11034452198830347"/>
          <c:w val="0.42117879019772708"/>
          <c:h val="6.08934990278418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76200</xdr:colOff>
      <xdr:row>1</xdr:row>
      <xdr:rowOff>38100</xdr:rowOff>
    </xdr:from>
    <xdr:to>
      <xdr:col>5</xdr:col>
      <xdr:colOff>1352550</xdr:colOff>
      <xdr:row>3</xdr:row>
      <xdr:rowOff>333375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52550" y="133350"/>
          <a:ext cx="3600450" cy="105727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19049</xdr:rowOff>
    </xdr:from>
    <xdr:to>
      <xdr:col>2</xdr:col>
      <xdr:colOff>828674</xdr:colOff>
      <xdr:row>3</xdr:row>
      <xdr:rowOff>371474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2400" y="114299"/>
          <a:ext cx="1104899" cy="1114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276225</xdr:colOff>
      <xdr:row>2</xdr:row>
      <xdr:rowOff>185737</xdr:rowOff>
    </xdr:from>
    <xdr:to>
      <xdr:col>14</xdr:col>
      <xdr:colOff>219075</xdr:colOff>
      <xdr:row>22</xdr:row>
      <xdr:rowOff>161925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23808</xdr:colOff>
      <xdr:row>1</xdr:row>
      <xdr:rowOff>142878</xdr:rowOff>
    </xdr:from>
    <xdr:to>
      <xdr:col>11</xdr:col>
      <xdr:colOff>647699</xdr:colOff>
      <xdr:row>4</xdr:row>
      <xdr:rowOff>95253</xdr:rowOff>
    </xdr:to>
    <xdr:sp macro="" textlink="">
      <xdr:nvSpPr>
        <xdr:cNvPr id="4" name="Bent Arrow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rot="5400000">
          <a:off x="8598691" y="-164305"/>
          <a:ext cx="1019175" cy="2033591"/>
        </a:xfrm>
        <a:prstGeom prst="bentArrow">
          <a:avLst>
            <a:gd name="adj1" fmla="val 25000"/>
            <a:gd name="adj2" fmla="val 25746"/>
            <a:gd name="adj3" fmla="val 25000"/>
            <a:gd name="adj4" fmla="val 43750"/>
          </a:avLst>
        </a:prstGeom>
        <a:gradFill flip="none" rotWithShape="1">
          <a:gsLst>
            <a:gs pos="91000">
              <a:srgbClr val="00CC00">
                <a:alpha val="78000"/>
              </a:srgbClr>
            </a:gs>
            <a:gs pos="0">
              <a:srgbClr val="FFFF00"/>
            </a:gs>
            <a:gs pos="56000">
              <a:schemeClr val="accent4">
                <a:lumMod val="30000"/>
                <a:lumOff val="70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120015</xdr:colOff>
      <xdr:row>1</xdr:row>
      <xdr:rowOff>57150</xdr:rowOff>
    </xdr:from>
    <xdr:to>
      <xdr:col>2</xdr:col>
      <xdr:colOff>754486</xdr:colOff>
      <xdr:row>3</xdr:row>
      <xdr:rowOff>219075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48590"/>
          <a:ext cx="1023091" cy="962025"/>
        </a:xfrm>
        <a:prstGeom prst="rect">
          <a:avLst/>
        </a:prstGeom>
      </xdr:spPr>
    </xdr:pic>
    <xdr:clientData/>
  </xdr:twoCellAnchor>
  <xdr:twoCellAnchor editAs="oneCell">
    <xdr:from>
      <xdr:col>3</xdr:col>
      <xdr:colOff>91440</xdr:colOff>
      <xdr:row>1</xdr:row>
      <xdr:rowOff>49531</xdr:rowOff>
    </xdr:from>
    <xdr:to>
      <xdr:col>5</xdr:col>
      <xdr:colOff>857250</xdr:colOff>
      <xdr:row>3</xdr:row>
      <xdr:rowOff>205740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63040" y="140971"/>
          <a:ext cx="3608070" cy="95630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304799</xdr:colOff>
      <xdr:row>3</xdr:row>
      <xdr:rowOff>52386</xdr:rowOff>
    </xdr:from>
    <xdr:to>
      <xdr:col>13</xdr:col>
      <xdr:colOff>190500</xdr:colOff>
      <xdr:row>21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64"/>
  <sheetViews>
    <sheetView showGridLines="0" tabSelected="1" workbookViewId="0">
      <pane ySplit="6" topLeftCell="A7" activePane="bottomLeft" state="frozen"/>
      <selection pane="bottomLeft" activeCell="I5" sqref="I5"/>
    </sheetView>
  </sheetViews>
  <sheetFormatPr defaultRowHeight="14.4" x14ac:dyDescent="0.3"/>
  <cols>
    <col min="1" max="1" width="2.88671875" customWidth="1"/>
    <col min="2" max="2" width="5" style="6" customWidth="1"/>
    <col min="3" max="3" width="13.77734375" customWidth="1"/>
    <col min="4" max="4" width="14.88671875" style="51" customWidth="1"/>
    <col min="5" max="5" width="20" style="52" customWidth="1"/>
    <col min="6" max="6" width="22" style="53" customWidth="1"/>
    <col min="7" max="7" width="20.109375" customWidth="1"/>
    <col min="8" max="8" width="16.44140625" bestFit="1" customWidth="1"/>
    <col min="9" max="9" width="10.6640625" style="54" customWidth="1"/>
    <col min="10" max="10" width="12" style="54" bestFit="1" customWidth="1"/>
    <col min="11" max="11" width="11.5546875" customWidth="1"/>
    <col min="12" max="12" width="11.44140625" style="55" customWidth="1"/>
    <col min="13" max="13" width="11.44140625" style="54" bestFit="1" customWidth="1"/>
    <col min="14" max="14" width="12.44140625" style="54" customWidth="1"/>
    <col min="15" max="15" width="12" style="56" customWidth="1"/>
  </cols>
  <sheetData>
    <row r="1" spans="2:15" ht="11.25" customHeight="1" thickBot="1" x14ac:dyDescent="0.35"/>
    <row r="2" spans="2:15" ht="30" customHeight="1" x14ac:dyDescent="0.3">
      <c r="B2" s="150"/>
      <c r="C2" s="151"/>
      <c r="D2" s="151"/>
      <c r="E2" s="151"/>
      <c r="F2" s="152"/>
      <c r="G2" s="141" t="s">
        <v>28</v>
      </c>
      <c r="H2" s="61" t="s">
        <v>29</v>
      </c>
      <c r="I2" s="62">
        <v>100</v>
      </c>
      <c r="J2" s="61" t="s">
        <v>34</v>
      </c>
      <c r="K2" s="62">
        <f>N38+I2</f>
        <v>130.43600000000001</v>
      </c>
      <c r="L2" s="144" t="s">
        <v>30</v>
      </c>
      <c r="M2" s="145"/>
      <c r="N2" s="63">
        <f>I38</f>
        <v>121</v>
      </c>
    </row>
    <row r="3" spans="2:15" ht="30" customHeight="1" x14ac:dyDescent="0.3">
      <c r="B3" s="153"/>
      <c r="C3" s="154"/>
      <c r="D3" s="154"/>
      <c r="E3" s="154"/>
      <c r="F3" s="155"/>
      <c r="G3" s="142"/>
      <c r="H3" s="64" t="s">
        <v>16</v>
      </c>
      <c r="I3" s="65">
        <v>45689</v>
      </c>
      <c r="J3" s="66" t="s">
        <v>31</v>
      </c>
      <c r="K3" s="72">
        <f>K2-I2</f>
        <v>30.436000000000007</v>
      </c>
      <c r="L3" s="146" t="s">
        <v>26</v>
      </c>
      <c r="M3" s="147"/>
      <c r="N3" s="67">
        <f>K3/N2*100</f>
        <v>25.153719008264471</v>
      </c>
    </row>
    <row r="4" spans="2:15" ht="30" customHeight="1" thickBot="1" x14ac:dyDescent="0.35">
      <c r="B4" s="156"/>
      <c r="C4" s="157"/>
      <c r="D4" s="157"/>
      <c r="E4" s="157"/>
      <c r="F4" s="158"/>
      <c r="G4" s="143"/>
      <c r="H4" s="68" t="s">
        <v>32</v>
      </c>
      <c r="I4" s="69">
        <v>28</v>
      </c>
      <c r="J4" s="68" t="s">
        <v>33</v>
      </c>
      <c r="K4" s="70">
        <f>K3/I2*100</f>
        <v>30.436000000000007</v>
      </c>
      <c r="L4" s="148" t="s">
        <v>27</v>
      </c>
      <c r="M4" s="149"/>
      <c r="N4" s="71">
        <f>K3/I2*100</f>
        <v>30.436000000000007</v>
      </c>
    </row>
    <row r="5" spans="2:15" ht="7.5" customHeight="1" x14ac:dyDescent="0.3">
      <c r="K5" s="58"/>
      <c r="L5" s="57"/>
      <c r="M5" s="59"/>
      <c r="N5" s="60"/>
      <c r="O5" s="60"/>
    </row>
    <row r="6" spans="2:15" ht="15.6" x14ac:dyDescent="0.3">
      <c r="B6" s="82" t="s">
        <v>0</v>
      </c>
      <c r="C6" s="73" t="s">
        <v>1</v>
      </c>
      <c r="D6" s="3" t="s">
        <v>38</v>
      </c>
      <c r="E6" s="74" t="s">
        <v>2</v>
      </c>
      <c r="F6" s="3" t="s">
        <v>3</v>
      </c>
      <c r="G6" s="3" t="s">
        <v>4</v>
      </c>
      <c r="H6" s="8" t="s">
        <v>5</v>
      </c>
      <c r="I6" s="8" t="s">
        <v>19</v>
      </c>
      <c r="J6" s="8" t="s">
        <v>21</v>
      </c>
      <c r="K6" s="8" t="s">
        <v>22</v>
      </c>
      <c r="L6" s="8" t="s">
        <v>23</v>
      </c>
      <c r="M6" s="8" t="s">
        <v>24</v>
      </c>
      <c r="N6" s="75" t="s">
        <v>20</v>
      </c>
      <c r="O6"/>
    </row>
    <row r="7" spans="2:15" s="44" customFormat="1" x14ac:dyDescent="0.3">
      <c r="B7" s="83">
        <v>1</v>
      </c>
      <c r="C7" s="46">
        <f>I3</f>
        <v>45689</v>
      </c>
      <c r="D7" s="103" t="s">
        <v>39</v>
      </c>
      <c r="E7" s="103" t="s">
        <v>40</v>
      </c>
      <c r="F7" s="104" t="s">
        <v>41</v>
      </c>
      <c r="G7" s="105" t="s">
        <v>42</v>
      </c>
      <c r="H7" s="106">
        <v>2.02</v>
      </c>
      <c r="I7" s="107">
        <v>4</v>
      </c>
      <c r="J7" s="108" t="s">
        <v>43</v>
      </c>
      <c r="K7" s="109" t="s">
        <v>44</v>
      </c>
      <c r="L7" s="1">
        <f t="shared" ref="L7:L20" si="0">IF(K7="w",(H7-1)*I7,-I7)</f>
        <v>4.08</v>
      </c>
      <c r="M7" s="76">
        <f t="shared" ref="M7:M20" si="1">IF(K7="w",(L7/100*2),0)</f>
        <v>8.1600000000000006E-2</v>
      </c>
      <c r="N7" s="77">
        <f t="shared" ref="N7:N20" si="2">L7-M7</f>
        <v>3.9984000000000002</v>
      </c>
      <c r="O7" s="45"/>
    </row>
    <row r="8" spans="2:15" s="44" customFormat="1" x14ac:dyDescent="0.3">
      <c r="B8" s="83">
        <v>2</v>
      </c>
      <c r="C8" s="50">
        <f t="shared" ref="C8" si="3">C7+1</f>
        <v>45690</v>
      </c>
      <c r="D8" s="103" t="s">
        <v>39</v>
      </c>
      <c r="E8" s="103" t="s">
        <v>45</v>
      </c>
      <c r="F8" s="104" t="s">
        <v>41</v>
      </c>
      <c r="G8" s="110" t="s">
        <v>46</v>
      </c>
      <c r="H8" s="106">
        <v>2.02</v>
      </c>
      <c r="I8" s="107">
        <v>4</v>
      </c>
      <c r="J8" s="108" t="s">
        <v>47</v>
      </c>
      <c r="K8" s="109" t="s">
        <v>48</v>
      </c>
      <c r="L8" s="1">
        <f t="shared" ref="L8:L9" si="4">IF(K8="w",(H8-1)*I8,-I8)</f>
        <v>-4</v>
      </c>
      <c r="M8" s="76">
        <f t="shared" ref="M8:M9" si="5">IF(K8="w",(L8/100*2),0)</f>
        <v>0</v>
      </c>
      <c r="N8" s="77">
        <f t="shared" ref="N8:N9" si="6">L8-M8</f>
        <v>-4</v>
      </c>
      <c r="O8" s="45"/>
    </row>
    <row r="9" spans="2:15" s="44" customFormat="1" x14ac:dyDescent="0.3">
      <c r="B9" s="83">
        <v>3</v>
      </c>
      <c r="C9" s="46">
        <f>C8+1</f>
        <v>45691</v>
      </c>
      <c r="D9" s="103" t="s">
        <v>39</v>
      </c>
      <c r="E9" s="103" t="s">
        <v>49</v>
      </c>
      <c r="F9" s="104" t="s">
        <v>50</v>
      </c>
      <c r="G9" s="105" t="s">
        <v>51</v>
      </c>
      <c r="H9" s="106">
        <v>2.6</v>
      </c>
      <c r="I9" s="107">
        <v>4</v>
      </c>
      <c r="J9" s="111" t="s">
        <v>52</v>
      </c>
      <c r="K9" s="109" t="s">
        <v>44</v>
      </c>
      <c r="L9" s="1">
        <f t="shared" si="4"/>
        <v>6.4</v>
      </c>
      <c r="M9" s="76">
        <f t="shared" si="5"/>
        <v>0.128</v>
      </c>
      <c r="N9" s="77">
        <f t="shared" si="6"/>
        <v>6.2720000000000002</v>
      </c>
      <c r="O9" s="45"/>
    </row>
    <row r="10" spans="2:15" s="44" customFormat="1" x14ac:dyDescent="0.3">
      <c r="B10" s="129">
        <v>4</v>
      </c>
      <c r="C10" s="131">
        <f>C9+1</f>
        <v>45692</v>
      </c>
      <c r="D10" s="133" t="s">
        <v>53</v>
      </c>
      <c r="E10" s="103" t="s">
        <v>54</v>
      </c>
      <c r="F10" s="104" t="s">
        <v>55</v>
      </c>
      <c r="G10" s="105" t="s">
        <v>56</v>
      </c>
      <c r="H10" s="106">
        <v>2.78</v>
      </c>
      <c r="I10" s="107">
        <v>4</v>
      </c>
      <c r="J10" s="111" t="s">
        <v>52</v>
      </c>
      <c r="K10" s="109" t="s">
        <v>44</v>
      </c>
      <c r="L10" s="1">
        <f t="shared" si="0"/>
        <v>7.1199999999999992</v>
      </c>
      <c r="M10" s="76">
        <f t="shared" si="1"/>
        <v>0.14239999999999997</v>
      </c>
      <c r="N10" s="77">
        <f t="shared" si="2"/>
        <v>6.9775999999999989</v>
      </c>
      <c r="O10" s="45"/>
    </row>
    <row r="11" spans="2:15" s="44" customFormat="1" x14ac:dyDescent="0.3">
      <c r="B11" s="130"/>
      <c r="C11" s="132"/>
      <c r="D11" s="134"/>
      <c r="E11" s="103" t="s">
        <v>57</v>
      </c>
      <c r="F11" s="104" t="s">
        <v>58</v>
      </c>
      <c r="G11" s="105" t="s">
        <v>59</v>
      </c>
      <c r="H11" s="106">
        <v>2.2599999999999998</v>
      </c>
      <c r="I11" s="107">
        <v>4</v>
      </c>
      <c r="J11" s="111" t="s">
        <v>60</v>
      </c>
      <c r="K11" s="109" t="s">
        <v>44</v>
      </c>
      <c r="L11" s="1">
        <f t="shared" ref="L11" si="7">IF(K11="w",(H11-1)*I11,-I11)</f>
        <v>5.0399999999999991</v>
      </c>
      <c r="M11" s="76">
        <f t="shared" ref="M11" si="8">IF(K11="w",(L11/100*2),0)</f>
        <v>0.10079999999999999</v>
      </c>
      <c r="N11" s="77">
        <f t="shared" ref="N11" si="9">L11-M11</f>
        <v>4.9391999999999996</v>
      </c>
      <c r="O11" s="45"/>
    </row>
    <row r="12" spans="2:15" s="44" customFormat="1" x14ac:dyDescent="0.3">
      <c r="B12" s="83">
        <v>5</v>
      </c>
      <c r="C12" s="49">
        <f>C10+1</f>
        <v>45693</v>
      </c>
      <c r="D12" s="103" t="s">
        <v>53</v>
      </c>
      <c r="E12" s="103" t="s">
        <v>61</v>
      </c>
      <c r="F12" s="104" t="s">
        <v>41</v>
      </c>
      <c r="G12" s="110" t="s">
        <v>62</v>
      </c>
      <c r="H12" s="112">
        <v>2.08</v>
      </c>
      <c r="I12" s="107">
        <v>4</v>
      </c>
      <c r="J12" s="108" t="s">
        <v>63</v>
      </c>
      <c r="K12" s="109" t="s">
        <v>48</v>
      </c>
      <c r="L12" s="1">
        <f t="shared" si="0"/>
        <v>-4</v>
      </c>
      <c r="M12" s="76">
        <f t="shared" si="1"/>
        <v>0</v>
      </c>
      <c r="N12" s="77">
        <f t="shared" si="2"/>
        <v>-4</v>
      </c>
      <c r="O12" s="45"/>
    </row>
    <row r="13" spans="2:15" s="44" customFormat="1" x14ac:dyDescent="0.3">
      <c r="B13" s="83">
        <v>6</v>
      </c>
      <c r="C13" s="46">
        <f t="shared" ref="C13:C36" si="10">C12+1</f>
        <v>45694</v>
      </c>
      <c r="D13" s="103" t="s">
        <v>64</v>
      </c>
      <c r="E13" s="103" t="s">
        <v>65</v>
      </c>
      <c r="F13" s="104" t="s">
        <v>50</v>
      </c>
      <c r="G13" s="110" t="s">
        <v>66</v>
      </c>
      <c r="H13" s="112">
        <v>2.2599999999999998</v>
      </c>
      <c r="I13" s="107">
        <v>4</v>
      </c>
      <c r="J13" s="108" t="s">
        <v>67</v>
      </c>
      <c r="K13" s="109" t="s">
        <v>48</v>
      </c>
      <c r="L13" s="1">
        <f t="shared" si="0"/>
        <v>-4</v>
      </c>
      <c r="M13" s="76">
        <f t="shared" si="1"/>
        <v>0</v>
      </c>
      <c r="N13" s="77">
        <f t="shared" si="2"/>
        <v>-4</v>
      </c>
      <c r="O13" s="45"/>
    </row>
    <row r="14" spans="2:15" s="44" customFormat="1" x14ac:dyDescent="0.3">
      <c r="B14" s="83">
        <v>7</v>
      </c>
      <c r="C14" s="46">
        <f t="shared" si="10"/>
        <v>45695</v>
      </c>
      <c r="D14" s="103" t="s">
        <v>68</v>
      </c>
      <c r="E14" s="103" t="s">
        <v>69</v>
      </c>
      <c r="F14" s="104" t="s">
        <v>70</v>
      </c>
      <c r="G14" s="105" t="s">
        <v>71</v>
      </c>
      <c r="H14" s="106">
        <v>1.9</v>
      </c>
      <c r="I14" s="113">
        <v>4</v>
      </c>
      <c r="J14" s="114" t="s">
        <v>52</v>
      </c>
      <c r="K14" s="115" t="s">
        <v>44</v>
      </c>
      <c r="L14" s="47">
        <f t="shared" si="0"/>
        <v>3.5999999999999996</v>
      </c>
      <c r="M14" s="80">
        <f t="shared" si="1"/>
        <v>7.1999999999999995E-2</v>
      </c>
      <c r="N14" s="81">
        <f t="shared" si="2"/>
        <v>3.5279999999999996</v>
      </c>
      <c r="O14" s="45"/>
    </row>
    <row r="15" spans="2:15" s="44" customFormat="1" x14ac:dyDescent="0.3">
      <c r="B15" s="83">
        <v>8</v>
      </c>
      <c r="C15" s="46">
        <f t="shared" si="10"/>
        <v>45696</v>
      </c>
      <c r="D15" s="103" t="s">
        <v>68</v>
      </c>
      <c r="E15" s="103" t="s">
        <v>72</v>
      </c>
      <c r="F15" s="104" t="s">
        <v>73</v>
      </c>
      <c r="G15" s="105" t="s">
        <v>74</v>
      </c>
      <c r="H15" s="106">
        <v>1.94</v>
      </c>
      <c r="I15" s="107">
        <v>4</v>
      </c>
      <c r="J15" s="108" t="s">
        <v>63</v>
      </c>
      <c r="K15" s="109" t="s">
        <v>48</v>
      </c>
      <c r="L15" s="1">
        <f t="shared" si="0"/>
        <v>-4</v>
      </c>
      <c r="M15" s="76">
        <f t="shared" si="1"/>
        <v>0</v>
      </c>
      <c r="N15" s="77">
        <f t="shared" si="2"/>
        <v>-4</v>
      </c>
      <c r="O15" s="45"/>
    </row>
    <row r="16" spans="2:15" s="44" customFormat="1" x14ac:dyDescent="0.3">
      <c r="B16" s="83">
        <v>9</v>
      </c>
      <c r="C16" s="50">
        <f t="shared" si="10"/>
        <v>45697</v>
      </c>
      <c r="D16" s="103" t="s">
        <v>68</v>
      </c>
      <c r="E16" s="103" t="s">
        <v>75</v>
      </c>
      <c r="F16" s="104" t="s">
        <v>76</v>
      </c>
      <c r="G16" s="110" t="s">
        <v>77</v>
      </c>
      <c r="H16" s="106">
        <v>2.44</v>
      </c>
      <c r="I16" s="107">
        <v>4</v>
      </c>
      <c r="J16" s="111" t="s">
        <v>52</v>
      </c>
      <c r="K16" s="109" t="s">
        <v>44</v>
      </c>
      <c r="L16" s="48">
        <f t="shared" si="0"/>
        <v>5.76</v>
      </c>
      <c r="M16" s="78">
        <f t="shared" si="1"/>
        <v>0.1152</v>
      </c>
      <c r="N16" s="79">
        <f t="shared" si="2"/>
        <v>5.6448</v>
      </c>
      <c r="O16" s="45"/>
    </row>
    <row r="17" spans="2:15" s="44" customFormat="1" x14ac:dyDescent="0.3">
      <c r="B17" s="83">
        <v>10</v>
      </c>
      <c r="C17" s="50">
        <f t="shared" si="10"/>
        <v>45698</v>
      </c>
      <c r="D17" s="103" t="s">
        <v>78</v>
      </c>
      <c r="E17" s="103" t="s">
        <v>79</v>
      </c>
      <c r="F17" s="104" t="s">
        <v>50</v>
      </c>
      <c r="G17" s="105" t="s">
        <v>80</v>
      </c>
      <c r="H17" s="106">
        <v>3.3</v>
      </c>
      <c r="I17" s="107">
        <v>4</v>
      </c>
      <c r="J17" s="111" t="s">
        <v>52</v>
      </c>
      <c r="K17" s="109" t="s">
        <v>44</v>
      </c>
      <c r="L17" s="48">
        <f t="shared" si="0"/>
        <v>9.1999999999999993</v>
      </c>
      <c r="M17" s="78">
        <f t="shared" si="1"/>
        <v>0.184</v>
      </c>
      <c r="N17" s="79">
        <f t="shared" si="2"/>
        <v>9.016</v>
      </c>
      <c r="O17" s="45"/>
    </row>
    <row r="18" spans="2:15" s="44" customFormat="1" x14ac:dyDescent="0.3">
      <c r="B18" s="83">
        <v>11</v>
      </c>
      <c r="C18" s="50">
        <f t="shared" si="10"/>
        <v>45699</v>
      </c>
      <c r="D18" s="116" t="s">
        <v>81</v>
      </c>
      <c r="E18" s="103" t="s">
        <v>82</v>
      </c>
      <c r="F18" s="104" t="s">
        <v>50</v>
      </c>
      <c r="G18" s="105" t="s">
        <v>83</v>
      </c>
      <c r="H18" s="106">
        <v>2.94</v>
      </c>
      <c r="I18" s="107">
        <v>4</v>
      </c>
      <c r="J18" s="108" t="s">
        <v>84</v>
      </c>
      <c r="K18" s="109" t="s">
        <v>48</v>
      </c>
      <c r="L18" s="48">
        <f t="shared" si="0"/>
        <v>-4</v>
      </c>
      <c r="M18" s="78">
        <f t="shared" si="1"/>
        <v>0</v>
      </c>
      <c r="N18" s="79">
        <f t="shared" si="2"/>
        <v>-4</v>
      </c>
      <c r="O18" s="45"/>
    </row>
    <row r="19" spans="2:15" s="44" customFormat="1" x14ac:dyDescent="0.3">
      <c r="B19" s="83">
        <v>12</v>
      </c>
      <c r="C19" s="50">
        <f t="shared" si="10"/>
        <v>45700</v>
      </c>
      <c r="D19" s="103" t="s">
        <v>39</v>
      </c>
      <c r="E19" s="103" t="s">
        <v>85</v>
      </c>
      <c r="F19" s="104" t="s">
        <v>41</v>
      </c>
      <c r="G19" s="110" t="s">
        <v>86</v>
      </c>
      <c r="H19" s="112">
        <v>2.41</v>
      </c>
      <c r="I19" s="107">
        <v>4</v>
      </c>
      <c r="J19" s="108" t="s">
        <v>87</v>
      </c>
      <c r="K19" s="109" t="s">
        <v>48</v>
      </c>
      <c r="L19" s="48">
        <f t="shared" si="0"/>
        <v>-4</v>
      </c>
      <c r="M19" s="78">
        <f t="shared" si="1"/>
        <v>0</v>
      </c>
      <c r="N19" s="79">
        <f t="shared" si="2"/>
        <v>-4</v>
      </c>
      <c r="O19" s="45"/>
    </row>
    <row r="20" spans="2:15" s="44" customFormat="1" x14ac:dyDescent="0.3">
      <c r="B20" s="83">
        <v>13</v>
      </c>
      <c r="C20" s="50">
        <f t="shared" si="10"/>
        <v>45701</v>
      </c>
      <c r="D20" s="103" t="s">
        <v>88</v>
      </c>
      <c r="E20" s="103" t="s">
        <v>89</v>
      </c>
      <c r="F20" s="104" t="s">
        <v>90</v>
      </c>
      <c r="G20" s="110" t="s">
        <v>59</v>
      </c>
      <c r="H20" s="112">
        <v>1.9</v>
      </c>
      <c r="I20" s="107">
        <v>4</v>
      </c>
      <c r="J20" s="108" t="s">
        <v>91</v>
      </c>
      <c r="K20" s="109" t="s">
        <v>44</v>
      </c>
      <c r="L20" s="48">
        <f t="shared" si="0"/>
        <v>3.5999999999999996</v>
      </c>
      <c r="M20" s="78">
        <f t="shared" si="1"/>
        <v>7.1999999999999995E-2</v>
      </c>
      <c r="N20" s="79">
        <f t="shared" si="2"/>
        <v>3.5279999999999996</v>
      </c>
      <c r="O20" s="45"/>
    </row>
    <row r="21" spans="2:15" s="44" customFormat="1" x14ac:dyDescent="0.3">
      <c r="B21" s="83">
        <v>14</v>
      </c>
      <c r="C21" s="50">
        <f t="shared" si="10"/>
        <v>45702</v>
      </c>
      <c r="D21" s="103" t="s">
        <v>39</v>
      </c>
      <c r="E21" s="103" t="s">
        <v>92</v>
      </c>
      <c r="F21" s="104" t="s">
        <v>55</v>
      </c>
      <c r="G21" s="105" t="s">
        <v>93</v>
      </c>
      <c r="H21" s="106">
        <v>2.4</v>
      </c>
      <c r="I21" s="113">
        <v>4</v>
      </c>
      <c r="J21" s="117" t="s">
        <v>94</v>
      </c>
      <c r="K21" s="115" t="s">
        <v>48</v>
      </c>
      <c r="L21" s="48">
        <f t="shared" ref="L21:L36" si="11">IF(K21="w",(H21-1)*I21,-I21)</f>
        <v>-4</v>
      </c>
      <c r="M21" s="78">
        <f t="shared" ref="M21:M36" si="12">IF(K21="w",(L21/100*2),0)</f>
        <v>0</v>
      </c>
      <c r="N21" s="79">
        <f t="shared" ref="N21:N36" si="13">L21-M21</f>
        <v>-4</v>
      </c>
      <c r="O21" s="45"/>
    </row>
    <row r="22" spans="2:15" s="44" customFormat="1" x14ac:dyDescent="0.3">
      <c r="B22" s="83">
        <v>15</v>
      </c>
      <c r="C22" s="50">
        <f t="shared" si="10"/>
        <v>45703</v>
      </c>
      <c r="D22" s="103" t="s">
        <v>39</v>
      </c>
      <c r="E22" s="103" t="s">
        <v>95</v>
      </c>
      <c r="F22" s="104" t="s">
        <v>96</v>
      </c>
      <c r="G22" s="105" t="s">
        <v>97</v>
      </c>
      <c r="H22" s="106">
        <v>3.9</v>
      </c>
      <c r="I22" s="107">
        <v>4</v>
      </c>
      <c r="J22" s="108" t="s">
        <v>98</v>
      </c>
      <c r="K22" s="109" t="s">
        <v>48</v>
      </c>
      <c r="L22" s="48">
        <f t="shared" si="11"/>
        <v>-4</v>
      </c>
      <c r="M22" s="78">
        <f t="shared" si="12"/>
        <v>0</v>
      </c>
      <c r="N22" s="79">
        <f t="shared" si="13"/>
        <v>-4</v>
      </c>
      <c r="O22" s="45"/>
    </row>
    <row r="23" spans="2:15" s="44" customFormat="1" x14ac:dyDescent="0.3">
      <c r="B23" s="83">
        <v>16</v>
      </c>
      <c r="C23" s="50">
        <f t="shared" si="10"/>
        <v>45704</v>
      </c>
      <c r="D23" s="103" t="s">
        <v>39</v>
      </c>
      <c r="E23" s="103" t="s">
        <v>99</v>
      </c>
      <c r="F23" s="104" t="s">
        <v>55</v>
      </c>
      <c r="G23" s="110" t="s">
        <v>100</v>
      </c>
      <c r="H23" s="106">
        <v>2.3199999999999998</v>
      </c>
      <c r="I23" s="107">
        <v>4</v>
      </c>
      <c r="J23" s="108" t="s">
        <v>60</v>
      </c>
      <c r="K23" s="109" t="s">
        <v>44</v>
      </c>
      <c r="L23" s="48">
        <f t="shared" si="11"/>
        <v>5.2799999999999994</v>
      </c>
      <c r="M23" s="78">
        <f t="shared" si="12"/>
        <v>0.10559999999999999</v>
      </c>
      <c r="N23" s="79">
        <f t="shared" si="13"/>
        <v>5.1743999999999994</v>
      </c>
      <c r="O23" s="45"/>
    </row>
    <row r="24" spans="2:15" s="44" customFormat="1" x14ac:dyDescent="0.3">
      <c r="B24" s="83">
        <v>17</v>
      </c>
      <c r="C24" s="50">
        <f t="shared" si="10"/>
        <v>45705</v>
      </c>
      <c r="D24" s="103" t="s">
        <v>78</v>
      </c>
      <c r="E24" s="103" t="s">
        <v>101</v>
      </c>
      <c r="F24" s="104" t="s">
        <v>55</v>
      </c>
      <c r="G24" s="105" t="s">
        <v>102</v>
      </c>
      <c r="H24" s="106">
        <v>1.9</v>
      </c>
      <c r="I24" s="107">
        <v>4</v>
      </c>
      <c r="J24" s="111" t="s">
        <v>43</v>
      </c>
      <c r="K24" s="109" t="s">
        <v>44</v>
      </c>
      <c r="L24" s="48">
        <f t="shared" si="11"/>
        <v>3.5999999999999996</v>
      </c>
      <c r="M24" s="78">
        <f t="shared" si="12"/>
        <v>7.1999999999999995E-2</v>
      </c>
      <c r="N24" s="79">
        <f t="shared" si="13"/>
        <v>3.5279999999999996</v>
      </c>
      <c r="O24" s="45"/>
    </row>
    <row r="25" spans="2:15" s="44" customFormat="1" x14ac:dyDescent="0.3">
      <c r="B25" s="83">
        <v>18</v>
      </c>
      <c r="C25" s="50">
        <f t="shared" si="10"/>
        <v>45706</v>
      </c>
      <c r="D25" s="116" t="s">
        <v>81</v>
      </c>
      <c r="E25" s="103" t="s">
        <v>103</v>
      </c>
      <c r="F25" s="104" t="s">
        <v>96</v>
      </c>
      <c r="G25" s="105" t="s">
        <v>104</v>
      </c>
      <c r="H25" s="106">
        <v>1.95</v>
      </c>
      <c r="I25" s="107">
        <v>4</v>
      </c>
      <c r="J25" s="108" t="s">
        <v>91</v>
      </c>
      <c r="K25" s="109" t="s">
        <v>48</v>
      </c>
      <c r="L25" s="48">
        <f t="shared" si="11"/>
        <v>-4</v>
      </c>
      <c r="M25" s="78">
        <f t="shared" si="12"/>
        <v>0</v>
      </c>
      <c r="N25" s="79">
        <f t="shared" si="13"/>
        <v>-4</v>
      </c>
      <c r="O25" s="45"/>
    </row>
    <row r="26" spans="2:15" s="44" customFormat="1" x14ac:dyDescent="0.3">
      <c r="B26" s="83">
        <v>19</v>
      </c>
      <c r="C26" s="50">
        <f t="shared" si="10"/>
        <v>45707</v>
      </c>
      <c r="D26" s="103" t="s">
        <v>39</v>
      </c>
      <c r="E26" s="103" t="s">
        <v>105</v>
      </c>
      <c r="F26" s="104" t="s">
        <v>55</v>
      </c>
      <c r="G26" s="110" t="s">
        <v>106</v>
      </c>
      <c r="H26" s="112">
        <v>1.9</v>
      </c>
      <c r="I26" s="107">
        <v>4</v>
      </c>
      <c r="J26" s="108" t="s">
        <v>87</v>
      </c>
      <c r="K26" s="109" t="s">
        <v>48</v>
      </c>
      <c r="L26" s="48">
        <f t="shared" si="11"/>
        <v>-4</v>
      </c>
      <c r="M26" s="78">
        <f t="shared" si="12"/>
        <v>0</v>
      </c>
      <c r="N26" s="79">
        <f t="shared" si="13"/>
        <v>-4</v>
      </c>
      <c r="O26" s="45"/>
    </row>
    <row r="27" spans="2:15" s="44" customFormat="1" x14ac:dyDescent="0.3">
      <c r="B27" s="83">
        <v>20</v>
      </c>
      <c r="C27" s="50">
        <f t="shared" si="10"/>
        <v>45708</v>
      </c>
      <c r="D27" s="103" t="s">
        <v>88</v>
      </c>
      <c r="E27" s="103" t="s">
        <v>107</v>
      </c>
      <c r="F27" s="104" t="s">
        <v>55</v>
      </c>
      <c r="G27" s="110" t="s">
        <v>108</v>
      </c>
      <c r="H27" s="112">
        <v>2.1800000000000002</v>
      </c>
      <c r="I27" s="107">
        <v>4</v>
      </c>
      <c r="J27" s="108" t="s">
        <v>63</v>
      </c>
      <c r="K27" s="109" t="s">
        <v>48</v>
      </c>
      <c r="L27" s="48">
        <f t="shared" si="11"/>
        <v>-4</v>
      </c>
      <c r="M27" s="78">
        <f t="shared" si="12"/>
        <v>0</v>
      </c>
      <c r="N27" s="79">
        <f t="shared" si="13"/>
        <v>-4</v>
      </c>
      <c r="O27" s="45"/>
    </row>
    <row r="28" spans="2:15" s="44" customFormat="1" x14ac:dyDescent="0.3">
      <c r="B28" s="83">
        <v>21</v>
      </c>
      <c r="C28" s="50">
        <f t="shared" si="10"/>
        <v>45709</v>
      </c>
      <c r="D28" s="103" t="s">
        <v>39</v>
      </c>
      <c r="E28" s="103" t="s">
        <v>109</v>
      </c>
      <c r="F28" s="104" t="s">
        <v>96</v>
      </c>
      <c r="G28" s="105" t="s">
        <v>110</v>
      </c>
      <c r="H28" s="106">
        <v>2.84</v>
      </c>
      <c r="I28" s="113">
        <v>4</v>
      </c>
      <c r="J28" s="117" t="s">
        <v>111</v>
      </c>
      <c r="K28" s="115" t="s">
        <v>44</v>
      </c>
      <c r="L28" s="48">
        <f t="shared" si="11"/>
        <v>7.3599999999999994</v>
      </c>
      <c r="M28" s="78">
        <f t="shared" si="12"/>
        <v>0.1472</v>
      </c>
      <c r="N28" s="79">
        <f t="shared" si="13"/>
        <v>7.2127999999999997</v>
      </c>
      <c r="O28" s="45"/>
    </row>
    <row r="29" spans="2:15" s="44" customFormat="1" x14ac:dyDescent="0.3">
      <c r="B29" s="129">
        <v>22</v>
      </c>
      <c r="C29" s="131">
        <f t="shared" si="10"/>
        <v>45710</v>
      </c>
      <c r="D29" s="133" t="s">
        <v>39</v>
      </c>
      <c r="E29" s="103" t="s">
        <v>112</v>
      </c>
      <c r="F29" s="104" t="s">
        <v>55</v>
      </c>
      <c r="G29" s="105" t="s">
        <v>100</v>
      </c>
      <c r="H29" s="106">
        <v>2</v>
      </c>
      <c r="I29" s="107">
        <v>4</v>
      </c>
      <c r="J29" s="108" t="s">
        <v>113</v>
      </c>
      <c r="K29" s="109" t="s">
        <v>44</v>
      </c>
      <c r="L29" s="48">
        <f t="shared" si="11"/>
        <v>4</v>
      </c>
      <c r="M29" s="78">
        <f t="shared" si="12"/>
        <v>0.08</v>
      </c>
      <c r="N29" s="79">
        <f t="shared" si="13"/>
        <v>3.92</v>
      </c>
      <c r="O29" s="45"/>
    </row>
    <row r="30" spans="2:15" s="44" customFormat="1" x14ac:dyDescent="0.3">
      <c r="B30" s="130"/>
      <c r="C30" s="132"/>
      <c r="D30" s="134"/>
      <c r="E30" s="103" t="s">
        <v>114</v>
      </c>
      <c r="F30" s="104" t="s">
        <v>55</v>
      </c>
      <c r="G30" s="105" t="s">
        <v>115</v>
      </c>
      <c r="H30" s="106">
        <v>2.74</v>
      </c>
      <c r="I30" s="107">
        <v>4</v>
      </c>
      <c r="J30" s="111" t="s">
        <v>52</v>
      </c>
      <c r="K30" s="109" t="s">
        <v>44</v>
      </c>
      <c r="L30" s="48">
        <f t="shared" ref="L30" si="14">IF(K30="w",(H30-1)*I30,-I30)</f>
        <v>6.9600000000000009</v>
      </c>
      <c r="M30" s="78">
        <f t="shared" ref="M30" si="15">IF(K30="w",(L30/100*2),0)</f>
        <v>0.13920000000000002</v>
      </c>
      <c r="N30" s="79">
        <f t="shared" ref="N30" si="16">L30-M30</f>
        <v>6.8208000000000011</v>
      </c>
      <c r="O30" s="45"/>
    </row>
    <row r="31" spans="2:15" s="44" customFormat="1" x14ac:dyDescent="0.3">
      <c r="B31" s="83">
        <v>23</v>
      </c>
      <c r="C31" s="50">
        <f>C29+1</f>
        <v>45711</v>
      </c>
      <c r="D31" s="103" t="s">
        <v>39</v>
      </c>
      <c r="E31" s="103" t="s">
        <v>116</v>
      </c>
      <c r="F31" s="104" t="s">
        <v>41</v>
      </c>
      <c r="G31" s="110" t="s">
        <v>117</v>
      </c>
      <c r="H31" s="106">
        <v>2</v>
      </c>
      <c r="I31" s="107">
        <v>4</v>
      </c>
      <c r="J31" s="108" t="s">
        <v>118</v>
      </c>
      <c r="K31" s="109" t="s">
        <v>48</v>
      </c>
      <c r="L31" s="48">
        <f t="shared" si="11"/>
        <v>-4</v>
      </c>
      <c r="M31" s="78">
        <f t="shared" si="12"/>
        <v>0</v>
      </c>
      <c r="N31" s="79">
        <f t="shared" si="13"/>
        <v>-4</v>
      </c>
      <c r="O31" s="45"/>
    </row>
    <row r="32" spans="2:15" s="44" customFormat="1" x14ac:dyDescent="0.3">
      <c r="B32" s="83">
        <v>24</v>
      </c>
      <c r="C32" s="50">
        <f t="shared" si="10"/>
        <v>45712</v>
      </c>
      <c r="D32" s="103" t="s">
        <v>78</v>
      </c>
      <c r="E32" s="103" t="s">
        <v>119</v>
      </c>
      <c r="F32" s="104" t="s">
        <v>41</v>
      </c>
      <c r="G32" s="105" t="s">
        <v>120</v>
      </c>
      <c r="H32" s="106">
        <v>1.94</v>
      </c>
      <c r="I32" s="107">
        <v>4</v>
      </c>
      <c r="J32" s="108" t="s">
        <v>67</v>
      </c>
      <c r="K32" s="109" t="s">
        <v>44</v>
      </c>
      <c r="L32" s="48">
        <f t="shared" si="11"/>
        <v>3.76</v>
      </c>
      <c r="M32" s="78">
        <f t="shared" si="12"/>
        <v>7.5199999999999989E-2</v>
      </c>
      <c r="N32" s="79">
        <f t="shared" si="13"/>
        <v>3.6847999999999996</v>
      </c>
      <c r="O32" s="45"/>
    </row>
    <row r="33" spans="2:15" s="44" customFormat="1" x14ac:dyDescent="0.3">
      <c r="B33" s="83">
        <v>25</v>
      </c>
      <c r="C33" s="50">
        <f t="shared" si="10"/>
        <v>45713</v>
      </c>
      <c r="D33" s="116" t="s">
        <v>39</v>
      </c>
      <c r="E33" s="103" t="s">
        <v>121</v>
      </c>
      <c r="F33" s="104" t="s">
        <v>73</v>
      </c>
      <c r="G33" s="105" t="s">
        <v>74</v>
      </c>
      <c r="H33" s="106">
        <v>2.12</v>
      </c>
      <c r="I33" s="107">
        <v>4</v>
      </c>
      <c r="J33" s="111" t="s">
        <v>98</v>
      </c>
      <c r="K33" s="109" t="s">
        <v>44</v>
      </c>
      <c r="L33" s="48">
        <f t="shared" si="11"/>
        <v>4.4800000000000004</v>
      </c>
      <c r="M33" s="78">
        <f t="shared" si="12"/>
        <v>8.9600000000000013E-2</v>
      </c>
      <c r="N33" s="79">
        <f t="shared" si="13"/>
        <v>4.3904000000000005</v>
      </c>
      <c r="O33" s="45"/>
    </row>
    <row r="34" spans="2:15" s="44" customFormat="1" x14ac:dyDescent="0.3">
      <c r="B34" s="83">
        <v>26</v>
      </c>
      <c r="C34" s="50">
        <f t="shared" si="10"/>
        <v>45714</v>
      </c>
      <c r="D34" s="103" t="s">
        <v>39</v>
      </c>
      <c r="E34" s="103" t="s">
        <v>122</v>
      </c>
      <c r="F34" s="104" t="s">
        <v>123</v>
      </c>
      <c r="G34" s="110" t="s">
        <v>124</v>
      </c>
      <c r="H34" s="112">
        <v>1.9</v>
      </c>
      <c r="I34" s="107">
        <v>4</v>
      </c>
      <c r="J34" s="108" t="s">
        <v>125</v>
      </c>
      <c r="K34" s="109" t="s">
        <v>48</v>
      </c>
      <c r="L34" s="48">
        <f t="shared" si="11"/>
        <v>-4</v>
      </c>
      <c r="M34" s="78">
        <f t="shared" si="12"/>
        <v>0</v>
      </c>
      <c r="N34" s="79">
        <f t="shared" si="13"/>
        <v>-4</v>
      </c>
      <c r="O34" s="45"/>
    </row>
    <row r="35" spans="2:15" s="44" customFormat="1" x14ac:dyDescent="0.3">
      <c r="B35" s="83">
        <v>27</v>
      </c>
      <c r="C35" s="50">
        <f t="shared" si="10"/>
        <v>45715</v>
      </c>
      <c r="D35" s="103" t="s">
        <v>39</v>
      </c>
      <c r="E35" s="103" t="s">
        <v>126</v>
      </c>
      <c r="F35" s="104" t="s">
        <v>76</v>
      </c>
      <c r="G35" s="110" t="s">
        <v>127</v>
      </c>
      <c r="H35" s="112">
        <v>2.7</v>
      </c>
      <c r="I35" s="107">
        <v>4</v>
      </c>
      <c r="J35" s="108" t="s">
        <v>43</v>
      </c>
      <c r="K35" s="109" t="s">
        <v>48</v>
      </c>
      <c r="L35" s="48">
        <f t="shared" si="11"/>
        <v>-4</v>
      </c>
      <c r="M35" s="78">
        <f t="shared" si="12"/>
        <v>0</v>
      </c>
      <c r="N35" s="79">
        <f t="shared" si="13"/>
        <v>-4</v>
      </c>
      <c r="O35" s="45"/>
    </row>
    <row r="36" spans="2:15" s="44" customFormat="1" x14ac:dyDescent="0.3">
      <c r="B36" s="135">
        <v>28</v>
      </c>
      <c r="C36" s="137">
        <f t="shared" si="10"/>
        <v>45716</v>
      </c>
      <c r="D36" s="133" t="s">
        <v>78</v>
      </c>
      <c r="E36" s="133" t="s">
        <v>128</v>
      </c>
      <c r="F36" s="104" t="s">
        <v>55</v>
      </c>
      <c r="G36" s="105" t="s">
        <v>129</v>
      </c>
      <c r="H36" s="106">
        <v>1.82</v>
      </c>
      <c r="I36" s="113">
        <v>3</v>
      </c>
      <c r="J36" s="139" t="s">
        <v>60</v>
      </c>
      <c r="K36" s="115" t="s">
        <v>44</v>
      </c>
      <c r="L36" s="48">
        <f t="shared" si="11"/>
        <v>2.46</v>
      </c>
      <c r="M36" s="78">
        <f t="shared" si="12"/>
        <v>4.9200000000000001E-2</v>
      </c>
      <c r="N36" s="79">
        <f t="shared" si="13"/>
        <v>2.4108000000000001</v>
      </c>
      <c r="O36" s="45"/>
    </row>
    <row r="37" spans="2:15" s="44" customFormat="1" x14ac:dyDescent="0.3">
      <c r="B37" s="136"/>
      <c r="C37" s="138"/>
      <c r="D37" s="134"/>
      <c r="E37" s="134"/>
      <c r="F37" s="104" t="s">
        <v>76</v>
      </c>
      <c r="G37" s="105" t="s">
        <v>130</v>
      </c>
      <c r="H37" s="106">
        <v>3.75</v>
      </c>
      <c r="I37" s="113">
        <v>2</v>
      </c>
      <c r="J37" s="140"/>
      <c r="K37" s="115" t="s">
        <v>44</v>
      </c>
      <c r="L37" s="48">
        <f t="shared" ref="L37" si="17">IF(K37="w",(H37-1)*I37,-I37)</f>
        <v>5.5</v>
      </c>
      <c r="M37" s="78">
        <f t="shared" ref="M37" si="18">IF(K37="w",(L37/100*2),0)</f>
        <v>0.11</v>
      </c>
      <c r="N37" s="79">
        <f t="shared" ref="N37" si="19">L37-M37</f>
        <v>5.39</v>
      </c>
      <c r="O37" s="45"/>
    </row>
    <row r="38" spans="2:15" s="44" customFormat="1" x14ac:dyDescent="0.3">
      <c r="B38" s="84"/>
      <c r="C38" s="97"/>
      <c r="D38" s="98"/>
      <c r="E38" s="99"/>
      <c r="F38" s="100"/>
      <c r="G38" s="100"/>
      <c r="H38" s="100"/>
      <c r="I38" s="101">
        <f>SUM(I7:I37)</f>
        <v>121</v>
      </c>
      <c r="J38" s="102" t="s">
        <v>25</v>
      </c>
      <c r="K38" s="85" t="s">
        <v>11</v>
      </c>
      <c r="L38" s="86">
        <f>SUM(L7:L37)</f>
        <v>32.199999999999996</v>
      </c>
      <c r="M38" s="86">
        <f>SUM(M7:M37)</f>
        <v>1.764</v>
      </c>
      <c r="N38" s="87">
        <f>L38-M38</f>
        <v>30.435999999999996</v>
      </c>
      <c r="O38" s="45"/>
    </row>
    <row r="39" spans="2:15" s="44" customFormat="1" x14ac:dyDescent="0.3">
      <c r="B39" s="84"/>
      <c r="C39" s="88"/>
      <c r="D39" s="89"/>
      <c r="E39" s="90"/>
      <c r="F39" s="91"/>
      <c r="G39" s="92"/>
      <c r="H39" s="93"/>
      <c r="I39" s="92"/>
      <c r="J39" s="92"/>
      <c r="K39" s="92"/>
      <c r="L39" s="93"/>
      <c r="M39" s="94"/>
      <c r="N39" s="95"/>
      <c r="O39" s="45"/>
    </row>
    <row r="40" spans="2:15" ht="8.25" customHeight="1" x14ac:dyDescent="0.3">
      <c r="C40" s="51"/>
      <c r="D40" s="52"/>
      <c r="E40" s="53"/>
      <c r="F40"/>
      <c r="H40" s="54"/>
      <c r="J40"/>
      <c r="K40" s="55"/>
      <c r="L40" s="54"/>
      <c r="N40" s="56"/>
      <c r="O40"/>
    </row>
    <row r="41" spans="2:15" x14ac:dyDescent="0.3">
      <c r="C41" s="51"/>
      <c r="D41" s="52"/>
      <c r="E41" s="53"/>
      <c r="F41"/>
      <c r="H41" s="54"/>
      <c r="J41"/>
      <c r="K41" s="55"/>
      <c r="L41" s="54"/>
      <c r="N41" s="56"/>
      <c r="O41"/>
    </row>
    <row r="42" spans="2:15" x14ac:dyDescent="0.3">
      <c r="C42" s="51"/>
      <c r="D42" s="52"/>
      <c r="E42" s="53"/>
      <c r="F42"/>
      <c r="H42" s="54"/>
      <c r="J42"/>
      <c r="K42" s="55"/>
      <c r="L42" s="54"/>
      <c r="N42" s="56"/>
      <c r="O42"/>
    </row>
    <row r="43" spans="2:15" x14ac:dyDescent="0.3">
      <c r="C43" s="51"/>
      <c r="D43" s="52"/>
      <c r="E43" s="53"/>
      <c r="F43"/>
      <c r="H43" s="54"/>
      <c r="J43"/>
      <c r="K43" s="55"/>
      <c r="L43" s="54"/>
      <c r="N43" s="56"/>
      <c r="O43"/>
    </row>
    <row r="44" spans="2:15" x14ac:dyDescent="0.3">
      <c r="C44" s="51"/>
      <c r="D44" s="52"/>
      <c r="E44" s="53"/>
      <c r="F44"/>
      <c r="H44" s="54"/>
      <c r="J44"/>
      <c r="K44" s="55"/>
      <c r="L44" s="54"/>
      <c r="N44" s="56"/>
      <c r="O44"/>
    </row>
    <row r="45" spans="2:15" x14ac:dyDescent="0.3">
      <c r="C45" s="51"/>
      <c r="D45" s="52"/>
      <c r="E45" s="53"/>
      <c r="F45"/>
      <c r="H45" s="54"/>
      <c r="J45"/>
      <c r="K45" s="55"/>
      <c r="L45" s="54"/>
      <c r="N45" s="56"/>
      <c r="O45"/>
    </row>
    <row r="46" spans="2:15" x14ac:dyDescent="0.3">
      <c r="C46" s="51"/>
      <c r="D46" s="52"/>
      <c r="E46" s="53"/>
      <c r="H46" s="54"/>
      <c r="J46"/>
      <c r="K46" s="55"/>
      <c r="L46" s="54"/>
      <c r="N46" s="56"/>
      <c r="O46"/>
    </row>
    <row r="47" spans="2:15" x14ac:dyDescent="0.3">
      <c r="C47" s="51"/>
      <c r="D47" s="52"/>
      <c r="E47" s="53"/>
      <c r="F47"/>
      <c r="H47" s="54"/>
      <c r="J47"/>
      <c r="K47" s="55"/>
      <c r="L47" s="54"/>
      <c r="N47" s="56"/>
      <c r="O47"/>
    </row>
    <row r="48" spans="2:15" x14ac:dyDescent="0.3">
      <c r="C48" s="51"/>
      <c r="D48" s="52"/>
      <c r="E48" s="53"/>
      <c r="F48"/>
      <c r="H48" s="54"/>
      <c r="J48"/>
      <c r="K48" s="55"/>
      <c r="L48" s="54"/>
      <c r="N48" s="56"/>
      <c r="O48"/>
    </row>
    <row r="49" spans="3:15" x14ac:dyDescent="0.3">
      <c r="C49" s="51"/>
      <c r="D49" s="52"/>
      <c r="E49" s="53"/>
      <c r="F49"/>
      <c r="H49" s="54"/>
      <c r="J49"/>
      <c r="K49" s="55"/>
      <c r="L49" s="54"/>
      <c r="N49" s="56"/>
      <c r="O49"/>
    </row>
    <row r="50" spans="3:15" x14ac:dyDescent="0.3">
      <c r="C50" s="51"/>
      <c r="D50" s="52"/>
      <c r="E50" s="53"/>
      <c r="F50"/>
      <c r="H50" s="54"/>
      <c r="J50"/>
      <c r="K50" s="55"/>
      <c r="L50" s="54"/>
      <c r="N50" s="56"/>
      <c r="O50"/>
    </row>
    <row r="51" spans="3:15" x14ac:dyDescent="0.3">
      <c r="C51" s="51"/>
      <c r="D51" s="52"/>
      <c r="E51" s="53"/>
      <c r="F51"/>
      <c r="H51" s="54"/>
      <c r="J51"/>
      <c r="K51" s="55"/>
      <c r="L51" s="54"/>
      <c r="N51" s="56"/>
      <c r="O51"/>
    </row>
    <row r="52" spans="3:15" x14ac:dyDescent="0.3">
      <c r="C52" s="51"/>
      <c r="D52" s="52"/>
      <c r="E52" s="53"/>
      <c r="F52"/>
      <c r="H52" s="54"/>
      <c r="J52"/>
      <c r="K52" s="55"/>
      <c r="L52" s="54"/>
      <c r="N52" s="56"/>
      <c r="O52"/>
    </row>
    <row r="53" spans="3:15" x14ac:dyDescent="0.3">
      <c r="C53" s="51"/>
      <c r="D53" s="52"/>
      <c r="E53" s="53"/>
      <c r="F53"/>
      <c r="H53" s="54"/>
      <c r="J53"/>
      <c r="K53" s="55"/>
      <c r="L53" s="54"/>
      <c r="N53" s="56"/>
      <c r="O53"/>
    </row>
    <row r="54" spans="3:15" x14ac:dyDescent="0.3">
      <c r="C54" s="51"/>
      <c r="D54" s="52"/>
      <c r="E54" s="53"/>
      <c r="F54"/>
      <c r="H54" s="54"/>
      <c r="J54"/>
      <c r="K54" s="55"/>
      <c r="L54" s="54"/>
      <c r="N54" s="56"/>
      <c r="O54"/>
    </row>
    <row r="55" spans="3:15" x14ac:dyDescent="0.3">
      <c r="C55" s="51"/>
      <c r="D55" s="52"/>
      <c r="E55" s="53"/>
      <c r="F55"/>
      <c r="H55" s="54"/>
      <c r="J55"/>
      <c r="K55" s="55"/>
      <c r="L55" s="54"/>
      <c r="N55" s="56"/>
      <c r="O55"/>
    </row>
    <row r="56" spans="3:15" x14ac:dyDescent="0.3">
      <c r="C56" s="51"/>
      <c r="D56" s="52"/>
      <c r="E56" s="53"/>
      <c r="F56"/>
      <c r="H56" s="54"/>
      <c r="J56"/>
      <c r="K56" s="55"/>
      <c r="L56" s="54"/>
      <c r="N56" s="56"/>
      <c r="O56"/>
    </row>
    <row r="57" spans="3:15" x14ac:dyDescent="0.3">
      <c r="C57" s="51"/>
      <c r="D57" s="52"/>
      <c r="E57" s="53"/>
      <c r="F57"/>
      <c r="H57" s="54"/>
      <c r="J57"/>
      <c r="K57" s="55"/>
      <c r="L57" s="54"/>
      <c r="N57" s="56"/>
      <c r="O57"/>
    </row>
    <row r="58" spans="3:15" x14ac:dyDescent="0.3">
      <c r="C58" s="51"/>
      <c r="D58" s="52"/>
      <c r="E58" s="53"/>
      <c r="F58"/>
      <c r="H58" s="54"/>
      <c r="J58"/>
      <c r="K58" s="55"/>
      <c r="L58" s="54"/>
      <c r="N58" s="56"/>
      <c r="O58"/>
    </row>
    <row r="59" spans="3:15" x14ac:dyDescent="0.3">
      <c r="C59" s="51"/>
      <c r="D59" s="52"/>
      <c r="E59" s="53"/>
      <c r="F59"/>
      <c r="H59" s="54"/>
      <c r="J59"/>
      <c r="K59" s="55"/>
      <c r="L59" s="54"/>
      <c r="N59" s="56"/>
      <c r="O59"/>
    </row>
    <row r="60" spans="3:15" x14ac:dyDescent="0.3">
      <c r="C60" s="51"/>
      <c r="D60" s="52"/>
      <c r="E60" s="53"/>
      <c r="F60"/>
      <c r="H60" s="54"/>
      <c r="J60"/>
      <c r="K60" s="55"/>
      <c r="L60" s="54"/>
      <c r="N60" s="56"/>
      <c r="O60"/>
    </row>
    <row r="61" spans="3:15" x14ac:dyDescent="0.3">
      <c r="C61" s="51"/>
      <c r="D61" s="52"/>
      <c r="E61" s="53"/>
      <c r="F61"/>
      <c r="H61" s="54"/>
      <c r="J61"/>
      <c r="K61" s="55"/>
      <c r="L61" s="54"/>
      <c r="N61" s="56"/>
      <c r="O61"/>
    </row>
    <row r="62" spans="3:15" x14ac:dyDescent="0.3">
      <c r="C62" s="51"/>
      <c r="D62" s="52"/>
      <c r="E62" s="53"/>
      <c r="F62"/>
      <c r="H62" s="54"/>
      <c r="J62"/>
      <c r="K62" s="55"/>
      <c r="L62" s="54"/>
      <c r="N62" s="56"/>
      <c r="O62"/>
    </row>
    <row r="63" spans="3:15" x14ac:dyDescent="0.3">
      <c r="C63" s="51"/>
      <c r="D63" s="52"/>
      <c r="E63" s="53"/>
      <c r="F63"/>
      <c r="H63" s="54"/>
      <c r="J63"/>
      <c r="K63" s="55"/>
      <c r="L63" s="54"/>
      <c r="N63" s="56"/>
      <c r="O63"/>
    </row>
    <row r="64" spans="3:15" x14ac:dyDescent="0.3">
      <c r="C64" s="51"/>
      <c r="D64" s="52"/>
      <c r="E64" s="53"/>
      <c r="F64"/>
      <c r="H64" s="54"/>
      <c r="J64"/>
      <c r="K64" s="55"/>
      <c r="L64" s="54"/>
      <c r="N64" s="56"/>
      <c r="O64"/>
    </row>
  </sheetData>
  <mergeCells count="16">
    <mergeCell ref="G2:G4"/>
    <mergeCell ref="L2:M2"/>
    <mergeCell ref="L3:M3"/>
    <mergeCell ref="L4:M4"/>
    <mergeCell ref="B2:F4"/>
    <mergeCell ref="B36:B37"/>
    <mergeCell ref="C36:C37"/>
    <mergeCell ref="D36:D37"/>
    <mergeCell ref="E36:E37"/>
    <mergeCell ref="J36:J37"/>
    <mergeCell ref="B10:B11"/>
    <mergeCell ref="C10:C11"/>
    <mergeCell ref="D10:D11"/>
    <mergeCell ref="B29:B30"/>
    <mergeCell ref="C29:C30"/>
    <mergeCell ref="D29:D30"/>
  </mergeCells>
  <conditionalFormatting sqref="K6:K64">
    <cfRule type="cellIs" dxfId="8" priority="1" operator="equal">
      <formula>"L"</formula>
    </cfRule>
    <cfRule type="cellIs" dxfId="7" priority="2" operator="equal">
      <formula>"D"</formula>
    </cfRule>
    <cfRule type="cellIs" dxfId="6" priority="3" operator="equal">
      <formula>"W"</formula>
    </cfRule>
  </conditionalFormatting>
  <conditionalFormatting sqref="L1 L5 L65:L1048576">
    <cfRule type="cellIs" dxfId="5" priority="171" operator="equal">
      <formula>"L"</formula>
    </cfRule>
    <cfRule type="cellIs" dxfId="4" priority="172" operator="equal">
      <formula>"D"</formula>
    </cfRule>
    <cfRule type="cellIs" dxfId="3" priority="173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33"/>
  <sheetViews>
    <sheetView showGridLines="0" workbookViewId="0">
      <pane ySplit="2" topLeftCell="A3" activePane="bottomLeft" state="frozen"/>
      <selection pane="bottomLeft" activeCell="N30" sqref="N30"/>
    </sheetView>
  </sheetViews>
  <sheetFormatPr defaultRowHeight="14.4" x14ac:dyDescent="0.3"/>
  <cols>
    <col min="1" max="1" width="3.6640625" customWidth="1"/>
    <col min="3" max="3" width="23" bestFit="1" customWidth="1"/>
    <col min="4" max="4" width="17.88671875" bestFit="1" customWidth="1"/>
  </cols>
  <sheetData>
    <row r="2" spans="2:4" ht="25.2" x14ac:dyDescent="0.45">
      <c r="B2" s="43" t="s">
        <v>132</v>
      </c>
    </row>
    <row r="4" spans="2:4" ht="21" customHeight="1" x14ac:dyDescent="0.3">
      <c r="B4" s="39" t="s">
        <v>0</v>
      </c>
      <c r="C4" s="39" t="s">
        <v>37</v>
      </c>
      <c r="D4" s="39" t="s">
        <v>131</v>
      </c>
    </row>
    <row r="5" spans="2:4" x14ac:dyDescent="0.3">
      <c r="B5" s="42">
        <v>0</v>
      </c>
      <c r="C5" s="40">
        <v>0</v>
      </c>
      <c r="D5" s="41">
        <v>0</v>
      </c>
    </row>
    <row r="6" spans="2:4" x14ac:dyDescent="0.3">
      <c r="B6" s="42">
        <v>1</v>
      </c>
      <c r="C6" s="40">
        <f>'FTR - Results'!N7</f>
        <v>3.9984000000000002</v>
      </c>
      <c r="D6" s="41">
        <f>D5+C6</f>
        <v>3.9984000000000002</v>
      </c>
    </row>
    <row r="7" spans="2:4" x14ac:dyDescent="0.3">
      <c r="B7" s="42">
        <v>2</v>
      </c>
      <c r="C7" s="40">
        <f>'FTR - Results'!N8</f>
        <v>-4</v>
      </c>
      <c r="D7" s="41">
        <f t="shared" ref="D7:D33" si="0">D6+C7</f>
        <v>-1.5999999999998238E-3</v>
      </c>
    </row>
    <row r="8" spans="2:4" x14ac:dyDescent="0.3">
      <c r="B8" s="42">
        <v>3</v>
      </c>
      <c r="C8" s="40">
        <f>'FTR - Results'!N9</f>
        <v>6.2720000000000002</v>
      </c>
      <c r="D8" s="41">
        <f t="shared" si="0"/>
        <v>6.2704000000000004</v>
      </c>
    </row>
    <row r="9" spans="2:4" x14ac:dyDescent="0.3">
      <c r="B9" s="42">
        <v>4</v>
      </c>
      <c r="C9" s="40">
        <f>'FTR - Results'!N10+'FTR - Results'!N11</f>
        <v>11.916799999999999</v>
      </c>
      <c r="D9" s="41">
        <f t="shared" si="0"/>
        <v>18.187199999999997</v>
      </c>
    </row>
    <row r="10" spans="2:4" x14ac:dyDescent="0.3">
      <c r="B10" s="42">
        <v>5</v>
      </c>
      <c r="C10" s="40">
        <f>'FTR - Results'!N12</f>
        <v>-4</v>
      </c>
      <c r="D10" s="41">
        <f t="shared" si="0"/>
        <v>14.187199999999997</v>
      </c>
    </row>
    <row r="11" spans="2:4" x14ac:dyDescent="0.3">
      <c r="B11" s="42">
        <v>6</v>
      </c>
      <c r="C11" s="40">
        <f>'FTR - Results'!N13</f>
        <v>-4</v>
      </c>
      <c r="D11" s="41">
        <f t="shared" si="0"/>
        <v>10.187199999999997</v>
      </c>
    </row>
    <row r="12" spans="2:4" x14ac:dyDescent="0.3">
      <c r="B12" s="42">
        <v>7</v>
      </c>
      <c r="C12" s="40">
        <f>'FTR - Results'!N14</f>
        <v>3.5279999999999996</v>
      </c>
      <c r="D12" s="41">
        <f t="shared" si="0"/>
        <v>13.715199999999996</v>
      </c>
    </row>
    <row r="13" spans="2:4" x14ac:dyDescent="0.3">
      <c r="B13" s="42">
        <v>8</v>
      </c>
      <c r="C13" s="40">
        <f>'FTR - Results'!N15</f>
        <v>-4</v>
      </c>
      <c r="D13" s="41">
        <f t="shared" si="0"/>
        <v>9.7151999999999958</v>
      </c>
    </row>
    <row r="14" spans="2:4" x14ac:dyDescent="0.3">
      <c r="B14" s="42">
        <v>9</v>
      </c>
      <c r="C14" s="40">
        <f>'FTR - Results'!N16</f>
        <v>5.6448</v>
      </c>
      <c r="D14" s="41">
        <f t="shared" si="0"/>
        <v>15.359999999999996</v>
      </c>
    </row>
    <row r="15" spans="2:4" x14ac:dyDescent="0.3">
      <c r="B15" s="42">
        <v>10</v>
      </c>
      <c r="C15" s="40">
        <f>'FTR - Results'!N17</f>
        <v>9.016</v>
      </c>
      <c r="D15" s="41">
        <f t="shared" si="0"/>
        <v>24.375999999999998</v>
      </c>
    </row>
    <row r="16" spans="2:4" x14ac:dyDescent="0.3">
      <c r="B16" s="42">
        <v>11</v>
      </c>
      <c r="C16" s="40">
        <f>'FTR - Results'!N18</f>
        <v>-4</v>
      </c>
      <c r="D16" s="41">
        <f t="shared" si="0"/>
        <v>20.375999999999998</v>
      </c>
    </row>
    <row r="17" spans="2:4" x14ac:dyDescent="0.3">
      <c r="B17" s="42">
        <v>12</v>
      </c>
      <c r="C17" s="40">
        <f>'FTR - Results'!N19</f>
        <v>-4</v>
      </c>
      <c r="D17" s="41">
        <f t="shared" si="0"/>
        <v>16.375999999999998</v>
      </c>
    </row>
    <row r="18" spans="2:4" x14ac:dyDescent="0.3">
      <c r="B18" s="42">
        <v>13</v>
      </c>
      <c r="C18" s="40">
        <f>'FTR - Results'!N20</f>
        <v>3.5279999999999996</v>
      </c>
      <c r="D18" s="41">
        <f t="shared" si="0"/>
        <v>19.903999999999996</v>
      </c>
    </row>
    <row r="19" spans="2:4" x14ac:dyDescent="0.3">
      <c r="B19" s="42">
        <v>14</v>
      </c>
      <c r="C19" s="40">
        <f>'FTR - Results'!N21</f>
        <v>-4</v>
      </c>
      <c r="D19" s="41">
        <f t="shared" si="0"/>
        <v>15.903999999999996</v>
      </c>
    </row>
    <row r="20" spans="2:4" x14ac:dyDescent="0.3">
      <c r="B20" s="42">
        <v>15</v>
      </c>
      <c r="C20" s="40">
        <f>'FTR - Results'!N22</f>
        <v>-4</v>
      </c>
      <c r="D20" s="41">
        <f t="shared" si="0"/>
        <v>11.903999999999996</v>
      </c>
    </row>
    <row r="21" spans="2:4" x14ac:dyDescent="0.3">
      <c r="B21" s="42">
        <v>16</v>
      </c>
      <c r="C21" s="40">
        <f>'FTR - Results'!N23</f>
        <v>5.1743999999999994</v>
      </c>
      <c r="D21" s="41">
        <f t="shared" si="0"/>
        <v>17.078399999999995</v>
      </c>
    </row>
    <row r="22" spans="2:4" x14ac:dyDescent="0.3">
      <c r="B22" s="42">
        <v>17</v>
      </c>
      <c r="C22" s="40">
        <f>'FTR - Results'!N24</f>
        <v>3.5279999999999996</v>
      </c>
      <c r="D22" s="41">
        <f t="shared" si="0"/>
        <v>20.606399999999994</v>
      </c>
    </row>
    <row r="23" spans="2:4" x14ac:dyDescent="0.3">
      <c r="B23" s="42">
        <v>18</v>
      </c>
      <c r="C23" s="40">
        <f>'FTR - Results'!N25</f>
        <v>-4</v>
      </c>
      <c r="D23" s="41">
        <f t="shared" si="0"/>
        <v>16.606399999999994</v>
      </c>
    </row>
    <row r="24" spans="2:4" x14ac:dyDescent="0.3">
      <c r="B24" s="42">
        <v>19</v>
      </c>
      <c r="C24" s="40">
        <f>'FTR - Results'!N26</f>
        <v>-4</v>
      </c>
      <c r="D24" s="41">
        <f t="shared" si="0"/>
        <v>12.606399999999994</v>
      </c>
    </row>
    <row r="25" spans="2:4" x14ac:dyDescent="0.3">
      <c r="B25" s="42">
        <v>20</v>
      </c>
      <c r="C25" s="40">
        <f>'FTR - Results'!N27</f>
        <v>-4</v>
      </c>
      <c r="D25" s="41">
        <f t="shared" si="0"/>
        <v>8.6063999999999936</v>
      </c>
    </row>
    <row r="26" spans="2:4" x14ac:dyDescent="0.3">
      <c r="B26" s="42">
        <v>21</v>
      </c>
      <c r="C26" s="40">
        <f>'FTR - Results'!N28</f>
        <v>7.2127999999999997</v>
      </c>
      <c r="D26" s="41">
        <f t="shared" si="0"/>
        <v>15.819199999999993</v>
      </c>
    </row>
    <row r="27" spans="2:4" x14ac:dyDescent="0.3">
      <c r="B27" s="42">
        <v>22</v>
      </c>
      <c r="C27" s="40">
        <f>'FTR - Results'!N29+'FTR - Results'!N30</f>
        <v>10.7408</v>
      </c>
      <c r="D27" s="41">
        <f t="shared" si="0"/>
        <v>26.559999999999995</v>
      </c>
    </row>
    <row r="28" spans="2:4" x14ac:dyDescent="0.3">
      <c r="B28" s="42">
        <v>23</v>
      </c>
      <c r="C28" s="40">
        <f>'FTR - Results'!N31</f>
        <v>-4</v>
      </c>
      <c r="D28" s="41">
        <f t="shared" si="0"/>
        <v>22.559999999999995</v>
      </c>
    </row>
    <row r="29" spans="2:4" x14ac:dyDescent="0.3">
      <c r="B29" s="42">
        <v>24</v>
      </c>
      <c r="C29" s="40">
        <f>'FTR - Results'!N32</f>
        <v>3.6847999999999996</v>
      </c>
      <c r="D29" s="41">
        <f t="shared" si="0"/>
        <v>26.244799999999994</v>
      </c>
    </row>
    <row r="30" spans="2:4" x14ac:dyDescent="0.3">
      <c r="B30" s="42">
        <v>25</v>
      </c>
      <c r="C30" s="40">
        <f>'FTR - Results'!N33</f>
        <v>4.3904000000000005</v>
      </c>
      <c r="D30" s="41">
        <f t="shared" si="0"/>
        <v>30.635199999999994</v>
      </c>
    </row>
    <row r="31" spans="2:4" x14ac:dyDescent="0.3">
      <c r="B31" s="42">
        <v>26</v>
      </c>
      <c r="C31" s="40">
        <f>'FTR - Results'!N34</f>
        <v>-4</v>
      </c>
      <c r="D31" s="41">
        <f t="shared" si="0"/>
        <v>26.635199999999994</v>
      </c>
    </row>
    <row r="32" spans="2:4" x14ac:dyDescent="0.3">
      <c r="B32" s="42">
        <v>27</v>
      </c>
      <c r="C32" s="40">
        <f>'FTR - Results'!N35</f>
        <v>-4</v>
      </c>
      <c r="D32" s="41">
        <f t="shared" si="0"/>
        <v>22.635199999999994</v>
      </c>
    </row>
    <row r="33" spans="2:4" x14ac:dyDescent="0.3">
      <c r="B33" s="42">
        <v>28</v>
      </c>
      <c r="C33" s="40">
        <f>'FTR - Results'!N36+'FTR - Results'!N37</f>
        <v>7.8007999999999997</v>
      </c>
      <c r="D33" s="41">
        <f t="shared" si="0"/>
        <v>30.435999999999993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O35"/>
  <sheetViews>
    <sheetView showGridLines="0" workbookViewId="0">
      <pane ySplit="6" topLeftCell="A10" activePane="bottomLeft" state="frozen"/>
      <selection pane="bottomLeft" activeCell="C14" sqref="C14"/>
    </sheetView>
  </sheetViews>
  <sheetFormatPr defaultRowHeight="14.4" x14ac:dyDescent="0.3"/>
  <cols>
    <col min="1" max="1" width="1.44140625" customWidth="1"/>
    <col min="2" max="2" width="5.6640625" customWidth="1"/>
    <col min="3" max="3" width="12.88671875" customWidth="1"/>
    <col min="4" max="4" width="13.33203125" customWidth="1"/>
    <col min="5" max="5" width="28.109375" customWidth="1"/>
    <col min="6" max="6" width="16" customWidth="1"/>
    <col min="7" max="7" width="21.44140625" customWidth="1"/>
    <col min="8" max="8" width="10.44140625" customWidth="1"/>
    <col min="9" max="9" width="12" customWidth="1"/>
    <col min="10" max="10" width="11.109375" style="6" customWidth="1"/>
    <col min="11" max="11" width="10" style="15" customWidth="1"/>
    <col min="12" max="12" width="12.44140625" customWidth="1"/>
    <col min="13" max="13" width="9.88671875" style="6" customWidth="1"/>
    <col min="14" max="14" width="11.33203125" customWidth="1"/>
    <col min="15" max="15" width="10.109375" bestFit="1" customWidth="1"/>
  </cols>
  <sheetData>
    <row r="1" spans="2:15" ht="7.5" customHeight="1" thickBot="1" x14ac:dyDescent="0.35"/>
    <row r="2" spans="2:15" ht="42" customHeight="1" x14ac:dyDescent="0.4">
      <c r="B2" s="16"/>
      <c r="C2" s="17"/>
      <c r="D2" s="17"/>
      <c r="E2" s="17"/>
      <c r="F2" s="21"/>
      <c r="G2" s="159" t="s">
        <v>13</v>
      </c>
      <c r="H2" s="27" t="s">
        <v>14</v>
      </c>
      <c r="I2" s="38">
        <v>1000</v>
      </c>
      <c r="J2"/>
      <c r="K2" s="22"/>
      <c r="N2" s="32" t="s">
        <v>15</v>
      </c>
      <c r="O2" s="33">
        <f>O34</f>
        <v>1046.7738332229433</v>
      </c>
    </row>
    <row r="3" spans="2:15" ht="21" customHeight="1" x14ac:dyDescent="0.4">
      <c r="B3" s="23"/>
      <c r="C3" s="24"/>
      <c r="D3" s="24"/>
      <c r="E3" s="24"/>
      <c r="F3" s="25"/>
      <c r="G3" s="160"/>
      <c r="H3" s="28" t="s">
        <v>16</v>
      </c>
      <c r="I3" s="29">
        <v>45689</v>
      </c>
      <c r="J3"/>
      <c r="K3" s="22"/>
      <c r="N3" s="34" t="s">
        <v>17</v>
      </c>
      <c r="O3" s="35">
        <f>O2-I2</f>
        <v>46.773833222943267</v>
      </c>
    </row>
    <row r="4" spans="2:15" ht="21" customHeight="1" thickBot="1" x14ac:dyDescent="0.4">
      <c r="B4" s="18"/>
      <c r="C4" s="19"/>
      <c r="D4" s="20"/>
      <c r="E4" s="20"/>
      <c r="F4" s="26"/>
      <c r="G4" s="161"/>
      <c r="H4" s="30" t="s">
        <v>185</v>
      </c>
      <c r="I4" s="31">
        <v>27</v>
      </c>
      <c r="J4"/>
      <c r="K4" s="22"/>
      <c r="N4" s="36" t="s">
        <v>18</v>
      </c>
      <c r="O4" s="37">
        <f>SUM(O2-I2)/I2*100</f>
        <v>4.6773833222943271</v>
      </c>
    </row>
    <row r="5" spans="2:15" ht="7.5" customHeight="1" x14ac:dyDescent="0.3"/>
    <row r="6" spans="2:15" ht="15.6" x14ac:dyDescent="0.3">
      <c r="B6" s="8" t="s">
        <v>0</v>
      </c>
      <c r="C6" s="3" t="s">
        <v>1</v>
      </c>
      <c r="D6" s="4" t="s">
        <v>38</v>
      </c>
      <c r="E6" s="5" t="s">
        <v>2</v>
      </c>
      <c r="F6" s="4" t="s">
        <v>3</v>
      </c>
      <c r="G6" s="4" t="s">
        <v>4</v>
      </c>
      <c r="H6" s="4" t="s">
        <v>5</v>
      </c>
      <c r="I6" s="4" t="s">
        <v>6</v>
      </c>
      <c r="J6" s="14" t="s">
        <v>9</v>
      </c>
      <c r="K6" s="8" t="s">
        <v>10</v>
      </c>
      <c r="L6" s="9" t="s">
        <v>7</v>
      </c>
      <c r="M6" s="7" t="s">
        <v>11</v>
      </c>
      <c r="N6" s="7" t="s">
        <v>12</v>
      </c>
      <c r="O6" s="4" t="s">
        <v>8</v>
      </c>
    </row>
    <row r="7" spans="2:15" x14ac:dyDescent="0.3">
      <c r="B7" s="11">
        <v>1</v>
      </c>
      <c r="C7" s="10">
        <f>I3</f>
        <v>45689</v>
      </c>
      <c r="D7" s="103" t="s">
        <v>39</v>
      </c>
      <c r="E7" s="118" t="s">
        <v>133</v>
      </c>
      <c r="F7" s="104" t="s">
        <v>73</v>
      </c>
      <c r="G7" s="104" t="s">
        <v>74</v>
      </c>
      <c r="H7" s="119">
        <v>1.7</v>
      </c>
      <c r="I7" s="120">
        <f>L7/16.5</f>
        <v>60.606060606060609</v>
      </c>
      <c r="J7" s="108" t="s">
        <v>91</v>
      </c>
      <c r="K7" s="121" t="s">
        <v>48</v>
      </c>
      <c r="L7" s="2">
        <f>I2</f>
        <v>1000</v>
      </c>
      <c r="M7" s="1">
        <f t="shared" ref="M7:M9" si="0">IF(K7="w",(H7-1)*I7,-I7)</f>
        <v>-60.606060606060609</v>
      </c>
      <c r="N7" s="1">
        <f t="shared" ref="N7:N9" si="1">IF(K7="w",(M7/100*2),0)</f>
        <v>0</v>
      </c>
      <c r="O7" s="13">
        <f t="shared" ref="O7:O9" si="2">L7+M7</f>
        <v>939.39393939393938</v>
      </c>
    </row>
    <row r="8" spans="2:15" x14ac:dyDescent="0.3">
      <c r="B8" s="11">
        <v>2</v>
      </c>
      <c r="C8" s="96">
        <f t="shared" ref="C8:C34" si="3">C7+1</f>
        <v>45690</v>
      </c>
      <c r="D8" s="103" t="s">
        <v>134</v>
      </c>
      <c r="E8" s="118" t="s">
        <v>135</v>
      </c>
      <c r="F8" s="104" t="s">
        <v>55</v>
      </c>
      <c r="G8" s="104" t="s">
        <v>136</v>
      </c>
      <c r="H8" s="119">
        <v>1.59</v>
      </c>
      <c r="I8" s="120">
        <f t="shared" ref="I8:I13" si="4">L8/16.5</f>
        <v>56.93296602387511</v>
      </c>
      <c r="J8" s="108" t="s">
        <v>67</v>
      </c>
      <c r="K8" s="121" t="s">
        <v>44</v>
      </c>
      <c r="L8" s="13">
        <f t="shared" ref="L8:L9" si="5">O7</f>
        <v>939.39393939393938</v>
      </c>
      <c r="M8" s="1">
        <f t="shared" si="0"/>
        <v>33.590449954086317</v>
      </c>
      <c r="N8" s="1">
        <f t="shared" si="1"/>
        <v>0.67180899908172631</v>
      </c>
      <c r="O8" s="13">
        <f t="shared" si="2"/>
        <v>972.98438934802573</v>
      </c>
    </row>
    <row r="9" spans="2:15" x14ac:dyDescent="0.3">
      <c r="B9" s="11">
        <v>3</v>
      </c>
      <c r="C9" s="96">
        <f t="shared" si="3"/>
        <v>45691</v>
      </c>
      <c r="D9" s="103" t="s">
        <v>39</v>
      </c>
      <c r="E9" s="118" t="s">
        <v>137</v>
      </c>
      <c r="F9" s="104" t="s">
        <v>90</v>
      </c>
      <c r="G9" s="104" t="s">
        <v>59</v>
      </c>
      <c r="H9" s="119">
        <v>1.72</v>
      </c>
      <c r="I9" s="120">
        <f t="shared" si="4"/>
        <v>58.96875086957732</v>
      </c>
      <c r="J9" s="108" t="s">
        <v>138</v>
      </c>
      <c r="K9" s="121" t="s">
        <v>48</v>
      </c>
      <c r="L9" s="13">
        <f t="shared" si="5"/>
        <v>972.98438934802573</v>
      </c>
      <c r="M9" s="1">
        <f t="shared" si="0"/>
        <v>-58.96875086957732</v>
      </c>
      <c r="N9" s="1">
        <f t="shared" si="1"/>
        <v>0</v>
      </c>
      <c r="O9" s="13">
        <f t="shared" si="2"/>
        <v>914.01563847844841</v>
      </c>
    </row>
    <row r="10" spans="2:15" x14ac:dyDescent="0.3">
      <c r="B10" s="11">
        <v>4</v>
      </c>
      <c r="C10" s="10">
        <f t="shared" si="3"/>
        <v>45692</v>
      </c>
      <c r="D10" s="103" t="s">
        <v>39</v>
      </c>
      <c r="E10" s="118" t="s">
        <v>139</v>
      </c>
      <c r="F10" s="104" t="s">
        <v>90</v>
      </c>
      <c r="G10" s="104" t="s">
        <v>59</v>
      </c>
      <c r="H10" s="119">
        <v>1.7</v>
      </c>
      <c r="I10" s="120">
        <f t="shared" si="4"/>
        <v>55.394887180512022</v>
      </c>
      <c r="J10" s="108" t="s">
        <v>94</v>
      </c>
      <c r="K10" s="121" t="s">
        <v>48</v>
      </c>
      <c r="L10" s="2">
        <f t="shared" ref="L10:L12" si="6">O9</f>
        <v>914.01563847844841</v>
      </c>
      <c r="M10" s="1">
        <f t="shared" ref="M10:M13" si="7">IF(K10="w",(H10-1)*I10,-I10)</f>
        <v>-55.394887180512022</v>
      </c>
      <c r="N10" s="1">
        <f t="shared" ref="N10:N13" si="8">IF(K10="w",(M10/100*2),0)</f>
        <v>0</v>
      </c>
      <c r="O10" s="13">
        <f t="shared" ref="O10:O13" si="9">L10+M10</f>
        <v>858.62075129793641</v>
      </c>
    </row>
    <row r="11" spans="2:15" x14ac:dyDescent="0.3">
      <c r="B11" s="11">
        <v>5</v>
      </c>
      <c r="C11" s="10">
        <f t="shared" si="3"/>
        <v>45693</v>
      </c>
      <c r="D11" s="103" t="s">
        <v>39</v>
      </c>
      <c r="E11" s="118" t="s">
        <v>140</v>
      </c>
      <c r="F11" s="104" t="s">
        <v>90</v>
      </c>
      <c r="G11" s="104" t="s">
        <v>59</v>
      </c>
      <c r="H11" s="119">
        <v>1.85</v>
      </c>
      <c r="I11" s="120">
        <f t="shared" si="4"/>
        <v>52.037621290784024</v>
      </c>
      <c r="J11" s="108" t="s">
        <v>141</v>
      </c>
      <c r="K11" s="121" t="s">
        <v>44</v>
      </c>
      <c r="L11" s="2">
        <f t="shared" si="6"/>
        <v>858.62075129793641</v>
      </c>
      <c r="M11" s="1">
        <f t="shared" si="7"/>
        <v>44.231978097166426</v>
      </c>
      <c r="N11" s="1">
        <f t="shared" si="8"/>
        <v>0.88463956194332849</v>
      </c>
      <c r="O11" s="13">
        <f t="shared" si="9"/>
        <v>902.85272939510287</v>
      </c>
    </row>
    <row r="12" spans="2:15" x14ac:dyDescent="0.3">
      <c r="B12" s="11">
        <v>6</v>
      </c>
      <c r="C12" s="10">
        <f t="shared" si="3"/>
        <v>45694</v>
      </c>
      <c r="D12" s="103" t="s">
        <v>68</v>
      </c>
      <c r="E12" s="118" t="s">
        <v>142</v>
      </c>
      <c r="F12" s="104" t="s">
        <v>90</v>
      </c>
      <c r="G12" s="104" t="s">
        <v>59</v>
      </c>
      <c r="H12" s="119">
        <v>1.7</v>
      </c>
      <c r="I12" s="120">
        <f t="shared" si="4"/>
        <v>54.71834723606684</v>
      </c>
      <c r="J12" s="108" t="s">
        <v>91</v>
      </c>
      <c r="K12" s="121" t="s">
        <v>44</v>
      </c>
      <c r="L12" s="2">
        <f t="shared" si="6"/>
        <v>902.85272939510287</v>
      </c>
      <c r="M12" s="1">
        <f t="shared" ref="M12" si="10">IF(K12="w",(H12-1)*I12,-I12)</f>
        <v>38.302843065246783</v>
      </c>
      <c r="N12" s="1">
        <f t="shared" ref="N12" si="11">IF(K12="w",(M12/100*2),0)</f>
        <v>0.76605686130493567</v>
      </c>
      <c r="O12" s="13">
        <f t="shared" ref="O12" si="12">L12+M12</f>
        <v>941.15557246034962</v>
      </c>
    </row>
    <row r="13" spans="2:15" x14ac:dyDescent="0.3">
      <c r="B13" s="11">
        <v>7</v>
      </c>
      <c r="C13" s="10">
        <f t="shared" si="3"/>
        <v>45695</v>
      </c>
      <c r="D13" s="103" t="s">
        <v>39</v>
      </c>
      <c r="E13" s="118" t="s">
        <v>114</v>
      </c>
      <c r="F13" s="104" t="s">
        <v>143</v>
      </c>
      <c r="G13" s="104" t="s">
        <v>144</v>
      </c>
      <c r="H13" s="119">
        <v>1.62</v>
      </c>
      <c r="I13" s="120">
        <f t="shared" si="4"/>
        <v>57.039731664263613</v>
      </c>
      <c r="J13" s="108" t="s">
        <v>141</v>
      </c>
      <c r="K13" s="121" t="s">
        <v>48</v>
      </c>
      <c r="L13" s="2">
        <f t="shared" ref="L13" si="13">O12</f>
        <v>941.15557246034962</v>
      </c>
      <c r="M13" s="1">
        <f t="shared" si="7"/>
        <v>-57.039731664263613</v>
      </c>
      <c r="N13" s="1">
        <f t="shared" si="8"/>
        <v>0</v>
      </c>
      <c r="O13" s="13">
        <f t="shared" si="9"/>
        <v>884.11584079608599</v>
      </c>
    </row>
    <row r="14" spans="2:15" x14ac:dyDescent="0.3">
      <c r="B14" s="11">
        <v>8</v>
      </c>
      <c r="C14" s="162">
        <f t="shared" si="3"/>
        <v>45696</v>
      </c>
      <c r="D14" s="122" t="s">
        <v>145</v>
      </c>
      <c r="E14" s="123"/>
      <c r="F14" s="124"/>
      <c r="G14" s="124"/>
      <c r="H14" s="125"/>
      <c r="I14" s="126">
        <v>0</v>
      </c>
      <c r="J14" s="127"/>
      <c r="K14" s="128"/>
      <c r="L14" s="2">
        <f t="shared" ref="L14:L24" si="14">O13</f>
        <v>884.11584079608599</v>
      </c>
      <c r="M14" s="1">
        <f t="shared" ref="M14:M24" si="15">IF(K14="w",(H14-1)*I14,-I14)</f>
        <v>0</v>
      </c>
      <c r="N14" s="1">
        <f t="shared" ref="N14:N24" si="16">IF(K14="w",(M14/100*2),0)</f>
        <v>0</v>
      </c>
      <c r="O14" s="13">
        <f t="shared" ref="O14:O24" si="17">L14+M14</f>
        <v>884.11584079608599</v>
      </c>
    </row>
    <row r="15" spans="2:15" x14ac:dyDescent="0.3">
      <c r="B15" s="11">
        <v>9</v>
      </c>
      <c r="C15" s="10">
        <f t="shared" si="3"/>
        <v>45697</v>
      </c>
      <c r="D15" s="103" t="s">
        <v>146</v>
      </c>
      <c r="E15" s="118" t="s">
        <v>147</v>
      </c>
      <c r="F15" s="104" t="s">
        <v>41</v>
      </c>
      <c r="G15" s="104" t="s">
        <v>148</v>
      </c>
      <c r="H15" s="119">
        <v>1.8</v>
      </c>
      <c r="I15" s="120">
        <f>O14/16.5</f>
        <v>53.58277823006582</v>
      </c>
      <c r="J15" s="108" t="s">
        <v>94</v>
      </c>
      <c r="K15" s="121" t="s">
        <v>44</v>
      </c>
      <c r="L15" s="2">
        <f t="shared" si="14"/>
        <v>884.11584079608599</v>
      </c>
      <c r="M15" s="1">
        <f t="shared" si="15"/>
        <v>42.866222584052657</v>
      </c>
      <c r="N15" s="1">
        <f t="shared" si="16"/>
        <v>0.8573244516810532</v>
      </c>
      <c r="O15" s="13">
        <f t="shared" si="17"/>
        <v>926.9820633801387</v>
      </c>
    </row>
    <row r="16" spans="2:15" x14ac:dyDescent="0.3">
      <c r="B16" s="11">
        <v>10</v>
      </c>
      <c r="C16" s="10">
        <f t="shared" si="3"/>
        <v>45698</v>
      </c>
      <c r="D16" s="103" t="s">
        <v>39</v>
      </c>
      <c r="E16" s="118" t="s">
        <v>149</v>
      </c>
      <c r="F16" s="104" t="s">
        <v>90</v>
      </c>
      <c r="G16" s="104" t="s">
        <v>59</v>
      </c>
      <c r="H16" s="119">
        <v>1.65</v>
      </c>
      <c r="I16" s="120">
        <f t="shared" ref="I16:I34" si="18">O15/16.5</f>
        <v>56.1807311139478</v>
      </c>
      <c r="J16" s="108" t="s">
        <v>150</v>
      </c>
      <c r="K16" s="121" t="s">
        <v>44</v>
      </c>
      <c r="L16" s="2">
        <f t="shared" si="14"/>
        <v>926.9820633801387</v>
      </c>
      <c r="M16" s="1">
        <f t="shared" si="15"/>
        <v>36.517475224066068</v>
      </c>
      <c r="N16" s="1">
        <f t="shared" si="16"/>
        <v>0.73034950448132141</v>
      </c>
      <c r="O16" s="13">
        <f t="shared" si="17"/>
        <v>963.49953860420476</v>
      </c>
    </row>
    <row r="17" spans="2:15" x14ac:dyDescent="0.3">
      <c r="B17" s="11">
        <v>11</v>
      </c>
      <c r="C17" s="10">
        <f t="shared" si="3"/>
        <v>45699</v>
      </c>
      <c r="D17" s="103" t="s">
        <v>39</v>
      </c>
      <c r="E17" s="118" t="s">
        <v>151</v>
      </c>
      <c r="F17" s="104" t="s">
        <v>41</v>
      </c>
      <c r="G17" s="104" t="s">
        <v>152</v>
      </c>
      <c r="H17" s="119">
        <v>1.82</v>
      </c>
      <c r="I17" s="120">
        <f t="shared" si="18"/>
        <v>58.393911430557864</v>
      </c>
      <c r="J17" s="108" t="s">
        <v>153</v>
      </c>
      <c r="K17" s="121" t="s">
        <v>48</v>
      </c>
      <c r="L17" s="2">
        <f t="shared" ref="L17:L19" si="19">O16</f>
        <v>963.49953860420476</v>
      </c>
      <c r="M17" s="1">
        <f t="shared" ref="M17:M19" si="20">IF(K17="w",(H17-1)*I17,-I17)</f>
        <v>-58.393911430557864</v>
      </c>
      <c r="N17" s="1">
        <f t="shared" ref="N17:N19" si="21">IF(K17="w",(M17/100*2),0)</f>
        <v>0</v>
      </c>
      <c r="O17" s="13">
        <f t="shared" ref="O17:O19" si="22">L17+M17</f>
        <v>905.10562717364689</v>
      </c>
    </row>
    <row r="18" spans="2:15" x14ac:dyDescent="0.3">
      <c r="B18" s="11">
        <v>12</v>
      </c>
      <c r="C18" s="10">
        <f t="shared" si="3"/>
        <v>45700</v>
      </c>
      <c r="D18" s="103" t="s">
        <v>39</v>
      </c>
      <c r="E18" s="118" t="s">
        <v>154</v>
      </c>
      <c r="F18" s="104" t="s">
        <v>55</v>
      </c>
      <c r="G18" s="104" t="s">
        <v>93</v>
      </c>
      <c r="H18" s="119">
        <v>1.78</v>
      </c>
      <c r="I18" s="120">
        <f t="shared" si="18"/>
        <v>54.85488649537254</v>
      </c>
      <c r="J18" s="108" t="s">
        <v>141</v>
      </c>
      <c r="K18" s="121" t="s">
        <v>44</v>
      </c>
      <c r="L18" s="2">
        <f t="shared" si="19"/>
        <v>905.10562717364689</v>
      </c>
      <c r="M18" s="1">
        <f t="shared" si="20"/>
        <v>42.786811466390581</v>
      </c>
      <c r="N18" s="1">
        <f t="shared" si="21"/>
        <v>0.85573622932781168</v>
      </c>
      <c r="O18" s="13">
        <f t="shared" si="22"/>
        <v>947.89243864003743</v>
      </c>
    </row>
    <row r="19" spans="2:15" x14ac:dyDescent="0.3">
      <c r="B19" s="11">
        <v>13</v>
      </c>
      <c r="C19" s="10">
        <f t="shared" si="3"/>
        <v>45701</v>
      </c>
      <c r="D19" s="103" t="s">
        <v>81</v>
      </c>
      <c r="E19" s="118" t="s">
        <v>155</v>
      </c>
      <c r="F19" s="104" t="s">
        <v>90</v>
      </c>
      <c r="G19" s="104" t="s">
        <v>59</v>
      </c>
      <c r="H19" s="119">
        <v>1.56</v>
      </c>
      <c r="I19" s="120">
        <f t="shared" si="18"/>
        <v>57.448026584244694</v>
      </c>
      <c r="J19" s="108" t="s">
        <v>125</v>
      </c>
      <c r="K19" s="121" t="s">
        <v>48</v>
      </c>
      <c r="L19" s="2">
        <f t="shared" si="19"/>
        <v>947.89243864003743</v>
      </c>
      <c r="M19" s="1">
        <f t="shared" si="20"/>
        <v>-57.448026584244694</v>
      </c>
      <c r="N19" s="1">
        <f t="shared" si="21"/>
        <v>0</v>
      </c>
      <c r="O19" s="13">
        <f t="shared" si="22"/>
        <v>890.44441205579278</v>
      </c>
    </row>
    <row r="20" spans="2:15" x14ac:dyDescent="0.3">
      <c r="B20" s="11">
        <v>14</v>
      </c>
      <c r="C20" s="10">
        <f t="shared" si="3"/>
        <v>45702</v>
      </c>
      <c r="D20" s="103" t="s">
        <v>81</v>
      </c>
      <c r="E20" s="118" t="s">
        <v>156</v>
      </c>
      <c r="F20" s="104" t="s">
        <v>55</v>
      </c>
      <c r="G20" s="104" t="s">
        <v>157</v>
      </c>
      <c r="H20" s="119">
        <v>1.73</v>
      </c>
      <c r="I20" s="120">
        <f t="shared" si="18"/>
        <v>53.966328003381378</v>
      </c>
      <c r="J20" s="108" t="s">
        <v>60</v>
      </c>
      <c r="K20" s="121" t="s">
        <v>48</v>
      </c>
      <c r="L20" s="2">
        <f t="shared" ref="L20" si="23">O19</f>
        <v>890.44441205579278</v>
      </c>
      <c r="M20" s="1">
        <f t="shared" ref="M20" si="24">IF(K20="w",(H20-1)*I20,-I20)</f>
        <v>-53.966328003381378</v>
      </c>
      <c r="N20" s="1">
        <f t="shared" ref="N20" si="25">IF(K20="w",(M20/100*2),0)</f>
        <v>0</v>
      </c>
      <c r="O20" s="13">
        <f t="shared" ref="O20" si="26">L20+M20</f>
        <v>836.47808405241142</v>
      </c>
    </row>
    <row r="21" spans="2:15" x14ac:dyDescent="0.3">
      <c r="B21" s="11">
        <v>15</v>
      </c>
      <c r="C21" s="10">
        <f t="shared" si="3"/>
        <v>45703</v>
      </c>
      <c r="D21" s="103" t="s">
        <v>88</v>
      </c>
      <c r="E21" s="118" t="s">
        <v>158</v>
      </c>
      <c r="F21" s="104" t="s">
        <v>90</v>
      </c>
      <c r="G21" s="104" t="s">
        <v>59</v>
      </c>
      <c r="H21" s="119">
        <v>1.83</v>
      </c>
      <c r="I21" s="120">
        <f t="shared" si="18"/>
        <v>50.695641457721905</v>
      </c>
      <c r="J21" s="108" t="s">
        <v>91</v>
      </c>
      <c r="K21" s="121" t="s">
        <v>44</v>
      </c>
      <c r="L21" s="2">
        <f t="shared" si="14"/>
        <v>836.47808405241142</v>
      </c>
      <c r="M21" s="1">
        <f t="shared" si="15"/>
        <v>42.077382409909184</v>
      </c>
      <c r="N21" s="1">
        <f t="shared" si="16"/>
        <v>0.84154764819818373</v>
      </c>
      <c r="O21" s="13">
        <f t="shared" si="17"/>
        <v>878.55546646232062</v>
      </c>
    </row>
    <row r="22" spans="2:15" x14ac:dyDescent="0.3">
      <c r="B22" s="11">
        <v>16</v>
      </c>
      <c r="C22" s="10">
        <f t="shared" si="3"/>
        <v>45704</v>
      </c>
      <c r="D22" s="103" t="s">
        <v>78</v>
      </c>
      <c r="E22" s="118" t="s">
        <v>159</v>
      </c>
      <c r="F22" s="104" t="s">
        <v>55</v>
      </c>
      <c r="G22" s="104" t="s">
        <v>160</v>
      </c>
      <c r="H22" s="119">
        <v>1.85</v>
      </c>
      <c r="I22" s="120">
        <f t="shared" si="18"/>
        <v>53.245785846201251</v>
      </c>
      <c r="J22" s="108" t="s">
        <v>43</v>
      </c>
      <c r="K22" s="121" t="s">
        <v>44</v>
      </c>
      <c r="L22" s="2">
        <f t="shared" si="14"/>
        <v>878.55546646232062</v>
      </c>
      <c r="M22" s="1">
        <f t="shared" si="15"/>
        <v>45.258917969271067</v>
      </c>
      <c r="N22" s="1">
        <f t="shared" si="16"/>
        <v>0.90517835938542135</v>
      </c>
      <c r="O22" s="13">
        <f t="shared" si="17"/>
        <v>923.81438443159163</v>
      </c>
    </row>
    <row r="23" spans="2:15" x14ac:dyDescent="0.3">
      <c r="B23" s="11">
        <v>17</v>
      </c>
      <c r="C23" s="10">
        <f t="shared" si="3"/>
        <v>45705</v>
      </c>
      <c r="D23" s="103" t="s">
        <v>39</v>
      </c>
      <c r="E23" s="118" t="s">
        <v>161</v>
      </c>
      <c r="F23" s="104" t="s">
        <v>143</v>
      </c>
      <c r="G23" s="104" t="s">
        <v>144</v>
      </c>
      <c r="H23" s="119">
        <v>1.84</v>
      </c>
      <c r="I23" s="120">
        <f t="shared" si="18"/>
        <v>55.988750571611611</v>
      </c>
      <c r="J23" s="108" t="s">
        <v>113</v>
      </c>
      <c r="K23" s="121" t="s">
        <v>48</v>
      </c>
      <c r="L23" s="2">
        <f t="shared" si="14"/>
        <v>923.81438443159163</v>
      </c>
      <c r="M23" s="1">
        <f t="shared" si="15"/>
        <v>-55.988750571611611</v>
      </c>
      <c r="N23" s="1">
        <f t="shared" si="16"/>
        <v>0</v>
      </c>
      <c r="O23" s="13">
        <f t="shared" si="17"/>
        <v>867.82563385998003</v>
      </c>
    </row>
    <row r="24" spans="2:15" x14ac:dyDescent="0.3">
      <c r="B24" s="11">
        <v>18</v>
      </c>
      <c r="C24" s="10">
        <f t="shared" si="3"/>
        <v>45706</v>
      </c>
      <c r="D24" s="103" t="s">
        <v>39</v>
      </c>
      <c r="E24" s="118" t="s">
        <v>162</v>
      </c>
      <c r="F24" s="104" t="s">
        <v>55</v>
      </c>
      <c r="G24" s="104" t="s">
        <v>163</v>
      </c>
      <c r="H24" s="119">
        <v>1.86</v>
      </c>
      <c r="I24" s="120">
        <f t="shared" si="18"/>
        <v>52.595492961210908</v>
      </c>
      <c r="J24" s="108" t="s">
        <v>98</v>
      </c>
      <c r="K24" s="121" t="s">
        <v>44</v>
      </c>
      <c r="L24" s="2">
        <f t="shared" si="14"/>
        <v>867.82563385998003</v>
      </c>
      <c r="M24" s="1">
        <f t="shared" si="15"/>
        <v>45.232123946641387</v>
      </c>
      <c r="N24" s="1">
        <f t="shared" si="16"/>
        <v>0.90464247893282779</v>
      </c>
      <c r="O24" s="13">
        <f t="shared" si="17"/>
        <v>913.05775780662145</v>
      </c>
    </row>
    <row r="25" spans="2:15" x14ac:dyDescent="0.3">
      <c r="B25" s="11">
        <v>19</v>
      </c>
      <c r="C25" s="10">
        <f t="shared" si="3"/>
        <v>45707</v>
      </c>
      <c r="D25" s="103" t="s">
        <v>39</v>
      </c>
      <c r="E25" s="118" t="s">
        <v>164</v>
      </c>
      <c r="F25" s="104" t="s">
        <v>165</v>
      </c>
      <c r="G25" s="104" t="s">
        <v>166</v>
      </c>
      <c r="H25" s="119">
        <v>1.6</v>
      </c>
      <c r="I25" s="120">
        <f t="shared" si="18"/>
        <v>55.336833806461904</v>
      </c>
      <c r="J25" s="108" t="s">
        <v>91</v>
      </c>
      <c r="K25" s="121" t="s">
        <v>167</v>
      </c>
      <c r="L25" s="2">
        <f t="shared" ref="L25:L34" si="27">O24</f>
        <v>913.05775780662145</v>
      </c>
      <c r="M25" s="1">
        <v>0</v>
      </c>
      <c r="N25" s="1">
        <f t="shared" ref="N25:N34" si="28">IF(K25="w",(M25/100*2),0)</f>
        <v>0</v>
      </c>
      <c r="O25" s="13">
        <f t="shared" ref="O25:O34" si="29">L25+M25</f>
        <v>913.05775780662145</v>
      </c>
    </row>
    <row r="26" spans="2:15" x14ac:dyDescent="0.3">
      <c r="B26" s="11">
        <v>20</v>
      </c>
      <c r="C26" s="10">
        <f t="shared" si="3"/>
        <v>45708</v>
      </c>
      <c r="D26" s="103" t="s">
        <v>81</v>
      </c>
      <c r="E26" s="118" t="s">
        <v>168</v>
      </c>
      <c r="F26" s="104" t="s">
        <v>55</v>
      </c>
      <c r="G26" s="104" t="s">
        <v>169</v>
      </c>
      <c r="H26" s="119">
        <v>1.78</v>
      </c>
      <c r="I26" s="120">
        <f t="shared" si="18"/>
        <v>55.336833806461904</v>
      </c>
      <c r="J26" s="108" t="s">
        <v>60</v>
      </c>
      <c r="K26" s="121" t="s">
        <v>44</v>
      </c>
      <c r="L26" s="2">
        <f t="shared" si="27"/>
        <v>913.05775780662145</v>
      </c>
      <c r="M26" s="1">
        <f t="shared" ref="M26:M34" si="30">IF(K26="w",(H26-1)*I26,-I26)</f>
        <v>43.16273036904029</v>
      </c>
      <c r="N26" s="1">
        <f t="shared" si="28"/>
        <v>0.86325460738080584</v>
      </c>
      <c r="O26" s="13">
        <f t="shared" si="29"/>
        <v>956.22048817566179</v>
      </c>
    </row>
    <row r="27" spans="2:15" x14ac:dyDescent="0.3">
      <c r="B27" s="11">
        <v>21</v>
      </c>
      <c r="C27" s="10">
        <f t="shared" si="3"/>
        <v>45709</v>
      </c>
      <c r="D27" s="103" t="s">
        <v>81</v>
      </c>
      <c r="E27" s="118" t="s">
        <v>170</v>
      </c>
      <c r="F27" s="104" t="s">
        <v>55</v>
      </c>
      <c r="G27" s="104" t="s">
        <v>171</v>
      </c>
      <c r="H27" s="119">
        <v>1.71</v>
      </c>
      <c r="I27" s="120">
        <f t="shared" si="18"/>
        <v>57.952756859131014</v>
      </c>
      <c r="J27" s="108" t="s">
        <v>60</v>
      </c>
      <c r="K27" s="121" t="s">
        <v>48</v>
      </c>
      <c r="L27" s="2">
        <f t="shared" si="27"/>
        <v>956.22048817566179</v>
      </c>
      <c r="M27" s="1">
        <f t="shared" si="30"/>
        <v>-57.952756859131014</v>
      </c>
      <c r="N27" s="1">
        <f t="shared" si="28"/>
        <v>0</v>
      </c>
      <c r="O27" s="13">
        <f t="shared" si="29"/>
        <v>898.26773131653079</v>
      </c>
    </row>
    <row r="28" spans="2:15" x14ac:dyDescent="0.3">
      <c r="B28" s="11">
        <v>22</v>
      </c>
      <c r="C28" s="10">
        <f t="shared" si="3"/>
        <v>45710</v>
      </c>
      <c r="D28" s="103" t="s">
        <v>88</v>
      </c>
      <c r="E28" s="118" t="s">
        <v>172</v>
      </c>
      <c r="F28" s="104" t="s">
        <v>73</v>
      </c>
      <c r="G28" s="104" t="s">
        <v>144</v>
      </c>
      <c r="H28" s="119">
        <v>2</v>
      </c>
      <c r="I28" s="120">
        <f t="shared" si="18"/>
        <v>54.44046856463823</v>
      </c>
      <c r="J28" s="108" t="s">
        <v>91</v>
      </c>
      <c r="K28" s="121" t="s">
        <v>44</v>
      </c>
      <c r="L28" s="2">
        <f t="shared" si="27"/>
        <v>898.26773131653079</v>
      </c>
      <c r="M28" s="1">
        <f t="shared" si="30"/>
        <v>54.44046856463823</v>
      </c>
      <c r="N28" s="1">
        <f t="shared" si="28"/>
        <v>1.0888093712927647</v>
      </c>
      <c r="O28" s="13">
        <f t="shared" si="29"/>
        <v>952.70819988116898</v>
      </c>
    </row>
    <row r="29" spans="2:15" x14ac:dyDescent="0.3">
      <c r="B29" s="11">
        <v>23</v>
      </c>
      <c r="C29" s="10">
        <f t="shared" si="3"/>
        <v>45711</v>
      </c>
      <c r="D29" s="103" t="s">
        <v>134</v>
      </c>
      <c r="E29" s="118" t="s">
        <v>173</v>
      </c>
      <c r="F29" s="104" t="s">
        <v>55</v>
      </c>
      <c r="G29" s="104" t="s">
        <v>174</v>
      </c>
      <c r="H29" s="119">
        <v>1.8</v>
      </c>
      <c r="I29" s="120">
        <f t="shared" si="18"/>
        <v>57.739890901889027</v>
      </c>
      <c r="J29" s="108" t="s">
        <v>141</v>
      </c>
      <c r="K29" s="121" t="s">
        <v>48</v>
      </c>
      <c r="L29" s="2">
        <f t="shared" si="27"/>
        <v>952.70819988116898</v>
      </c>
      <c r="M29" s="1">
        <f t="shared" si="30"/>
        <v>-57.739890901889027</v>
      </c>
      <c r="N29" s="1">
        <f t="shared" si="28"/>
        <v>0</v>
      </c>
      <c r="O29" s="13">
        <f t="shared" si="29"/>
        <v>894.96830897927998</v>
      </c>
    </row>
    <row r="30" spans="2:15" x14ac:dyDescent="0.3">
      <c r="B30" s="11">
        <v>24</v>
      </c>
      <c r="C30" s="10">
        <f t="shared" si="3"/>
        <v>45712</v>
      </c>
      <c r="D30" s="103" t="s">
        <v>39</v>
      </c>
      <c r="E30" s="118" t="s">
        <v>175</v>
      </c>
      <c r="F30" s="104" t="s">
        <v>55</v>
      </c>
      <c r="G30" s="104" t="s">
        <v>176</v>
      </c>
      <c r="H30" s="119">
        <v>2.06</v>
      </c>
      <c r="I30" s="120">
        <f t="shared" si="18"/>
        <v>54.240503574501815</v>
      </c>
      <c r="J30" s="108" t="s">
        <v>94</v>
      </c>
      <c r="K30" s="121" t="s">
        <v>44</v>
      </c>
      <c r="L30" s="2">
        <f t="shared" si="27"/>
        <v>894.96830897927998</v>
      </c>
      <c r="M30" s="1">
        <f t="shared" si="30"/>
        <v>57.494933788971927</v>
      </c>
      <c r="N30" s="1">
        <f t="shared" si="28"/>
        <v>1.1498986757794385</v>
      </c>
      <c r="O30" s="13">
        <f t="shared" si="29"/>
        <v>952.46324276825192</v>
      </c>
    </row>
    <row r="31" spans="2:15" x14ac:dyDescent="0.3">
      <c r="B31" s="11">
        <v>25</v>
      </c>
      <c r="C31" s="10">
        <f t="shared" si="3"/>
        <v>45713</v>
      </c>
      <c r="D31" s="103" t="s">
        <v>64</v>
      </c>
      <c r="E31" s="118" t="s">
        <v>177</v>
      </c>
      <c r="F31" s="104" t="s">
        <v>165</v>
      </c>
      <c r="G31" s="104" t="s">
        <v>106</v>
      </c>
      <c r="H31" s="119">
        <v>1.78</v>
      </c>
      <c r="I31" s="120">
        <f t="shared" si="18"/>
        <v>57.725045016257695</v>
      </c>
      <c r="J31" s="108" t="s">
        <v>125</v>
      </c>
      <c r="K31" s="121" t="s">
        <v>44</v>
      </c>
      <c r="L31" s="2">
        <f t="shared" si="27"/>
        <v>952.46324276825192</v>
      </c>
      <c r="M31" s="1">
        <f t="shared" si="30"/>
        <v>45.025535112681006</v>
      </c>
      <c r="N31" s="1">
        <f t="shared" si="28"/>
        <v>0.90051070225362007</v>
      </c>
      <c r="O31" s="13">
        <f t="shared" si="29"/>
        <v>997.48877788093296</v>
      </c>
    </row>
    <row r="32" spans="2:15" x14ac:dyDescent="0.3">
      <c r="B32" s="11">
        <v>26</v>
      </c>
      <c r="C32" s="10">
        <f t="shared" si="3"/>
        <v>45714</v>
      </c>
      <c r="D32" s="103" t="s">
        <v>39</v>
      </c>
      <c r="E32" s="118" t="s">
        <v>178</v>
      </c>
      <c r="F32" s="104" t="s">
        <v>73</v>
      </c>
      <c r="G32" s="104" t="s">
        <v>74</v>
      </c>
      <c r="H32" s="119">
        <v>1.8</v>
      </c>
      <c r="I32" s="120">
        <f t="shared" si="18"/>
        <v>60.453865326117146</v>
      </c>
      <c r="J32" s="108" t="s">
        <v>179</v>
      </c>
      <c r="K32" s="121" t="s">
        <v>44</v>
      </c>
      <c r="L32" s="2">
        <f t="shared" si="27"/>
        <v>997.48877788093296</v>
      </c>
      <c r="M32" s="1">
        <f t="shared" si="30"/>
        <v>48.363092260893723</v>
      </c>
      <c r="N32" s="1">
        <f t="shared" si="28"/>
        <v>0.96726184521787451</v>
      </c>
      <c r="O32" s="13">
        <f t="shared" si="29"/>
        <v>1045.8518701418266</v>
      </c>
    </row>
    <row r="33" spans="2:15" x14ac:dyDescent="0.3">
      <c r="B33" s="11">
        <v>27</v>
      </c>
      <c r="C33" s="10">
        <f t="shared" si="3"/>
        <v>45715</v>
      </c>
      <c r="D33" s="103" t="s">
        <v>68</v>
      </c>
      <c r="E33" s="118" t="s">
        <v>180</v>
      </c>
      <c r="F33" s="104" t="s">
        <v>181</v>
      </c>
      <c r="G33" s="104" t="s">
        <v>74</v>
      </c>
      <c r="H33" s="119">
        <v>2.08</v>
      </c>
      <c r="I33" s="120">
        <f t="shared" si="18"/>
        <v>63.384961826777371</v>
      </c>
      <c r="J33" s="108" t="s">
        <v>182</v>
      </c>
      <c r="K33" s="121" t="s">
        <v>44</v>
      </c>
      <c r="L33" s="2">
        <f t="shared" si="27"/>
        <v>1045.8518701418266</v>
      </c>
      <c r="M33" s="1">
        <f t="shared" si="30"/>
        <v>68.455758772919566</v>
      </c>
      <c r="N33" s="1">
        <f t="shared" si="28"/>
        <v>1.3691151754583912</v>
      </c>
      <c r="O33" s="13">
        <f t="shared" si="29"/>
        <v>1114.3076289147461</v>
      </c>
    </row>
    <row r="34" spans="2:15" x14ac:dyDescent="0.3">
      <c r="B34" s="11">
        <v>28</v>
      </c>
      <c r="C34" s="10">
        <f t="shared" si="3"/>
        <v>45716</v>
      </c>
      <c r="D34" s="103" t="s">
        <v>68</v>
      </c>
      <c r="E34" s="118" t="s">
        <v>183</v>
      </c>
      <c r="F34" s="104" t="s">
        <v>123</v>
      </c>
      <c r="G34" s="104" t="s">
        <v>124</v>
      </c>
      <c r="H34" s="119">
        <v>1.69</v>
      </c>
      <c r="I34" s="120">
        <f t="shared" si="18"/>
        <v>67.533795691802794</v>
      </c>
      <c r="J34" s="108" t="s">
        <v>125</v>
      </c>
      <c r="K34" s="121" t="s">
        <v>48</v>
      </c>
      <c r="L34" s="2">
        <f t="shared" si="27"/>
        <v>1114.3076289147461</v>
      </c>
      <c r="M34" s="1">
        <f t="shared" si="30"/>
        <v>-67.533795691802794</v>
      </c>
      <c r="N34" s="1">
        <f t="shared" si="28"/>
        <v>0</v>
      </c>
      <c r="O34" s="13">
        <f t="shared" si="29"/>
        <v>1046.7738332229433</v>
      </c>
    </row>
    <row r="35" spans="2:15" x14ac:dyDescent="0.3">
      <c r="E35" s="12"/>
    </row>
  </sheetData>
  <mergeCells count="1">
    <mergeCell ref="G2:G4"/>
  </mergeCells>
  <conditionalFormatting sqref="K7:K34">
    <cfRule type="cellIs" dxfId="2" priority="1" operator="equal">
      <formula>"D"</formula>
    </cfRule>
    <cfRule type="cellIs" dxfId="1" priority="2" operator="equal">
      <formula>"L"</formula>
    </cfRule>
    <cfRule type="cellIs" dxfId="0" priority="3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33"/>
  <sheetViews>
    <sheetView showGridLines="0" workbookViewId="0">
      <pane ySplit="2" topLeftCell="A3" activePane="bottomLeft" state="frozen"/>
      <selection pane="bottomLeft" activeCell="Q20" sqref="Q20"/>
    </sheetView>
  </sheetViews>
  <sheetFormatPr defaultRowHeight="14.4" x14ac:dyDescent="0.3"/>
  <cols>
    <col min="1" max="1" width="3.6640625" customWidth="1"/>
    <col min="3" max="3" width="14.5546875" customWidth="1"/>
    <col min="4" max="4" width="13.33203125" customWidth="1"/>
  </cols>
  <sheetData>
    <row r="2" spans="2:4" ht="25.2" x14ac:dyDescent="0.45">
      <c r="B2" s="43" t="s">
        <v>184</v>
      </c>
    </row>
    <row r="4" spans="2:4" ht="21" customHeight="1" x14ac:dyDescent="0.3">
      <c r="B4" s="39" t="s">
        <v>0</v>
      </c>
      <c r="C4" s="39" t="s">
        <v>35</v>
      </c>
      <c r="D4" s="39" t="s">
        <v>36</v>
      </c>
    </row>
    <row r="5" spans="2:4" x14ac:dyDescent="0.3">
      <c r="B5" s="42">
        <v>0</v>
      </c>
      <c r="C5" s="40">
        <v>0</v>
      </c>
      <c r="D5" s="41">
        <v>0</v>
      </c>
    </row>
    <row r="6" spans="2:4" x14ac:dyDescent="0.3">
      <c r="B6" s="42">
        <v>1</v>
      </c>
      <c r="C6" s="40">
        <f>'PGX5 - Results'!M7</f>
        <v>-60.606060606060609</v>
      </c>
      <c r="D6" s="41">
        <f>D5+C6</f>
        <v>-60.606060606060609</v>
      </c>
    </row>
    <row r="7" spans="2:4" x14ac:dyDescent="0.3">
      <c r="B7" s="42">
        <v>2</v>
      </c>
      <c r="C7" s="40">
        <f>'PGX5 - Results'!M8</f>
        <v>33.590449954086317</v>
      </c>
      <c r="D7" s="41">
        <f>D6+C7</f>
        <v>-27.015610651974292</v>
      </c>
    </row>
    <row r="8" spans="2:4" x14ac:dyDescent="0.3">
      <c r="B8" s="42">
        <v>3</v>
      </c>
      <c r="C8" s="40">
        <f>'PGX5 - Results'!M9</f>
        <v>-58.96875086957732</v>
      </c>
      <c r="D8" s="41">
        <f t="shared" ref="D8:D33" si="0">D7+C8</f>
        <v>-85.984361521551619</v>
      </c>
    </row>
    <row r="9" spans="2:4" x14ac:dyDescent="0.3">
      <c r="B9" s="42">
        <v>4</v>
      </c>
      <c r="C9" s="40">
        <f>'PGX5 - Results'!M10</f>
        <v>-55.394887180512022</v>
      </c>
      <c r="D9" s="41">
        <f t="shared" si="0"/>
        <v>-141.37924870206365</v>
      </c>
    </row>
    <row r="10" spans="2:4" x14ac:dyDescent="0.3">
      <c r="B10" s="42">
        <v>5</v>
      </c>
      <c r="C10" s="40">
        <f>'PGX5 - Results'!M11</f>
        <v>44.231978097166426</v>
      </c>
      <c r="D10" s="41">
        <f t="shared" si="0"/>
        <v>-97.147270604897216</v>
      </c>
    </row>
    <row r="11" spans="2:4" x14ac:dyDescent="0.3">
      <c r="B11" s="42">
        <v>6</v>
      </c>
      <c r="C11" s="40">
        <f>'PGX5 - Results'!M12</f>
        <v>38.302843065246783</v>
      </c>
      <c r="D11" s="41">
        <f t="shared" si="0"/>
        <v>-58.844427539650432</v>
      </c>
    </row>
    <row r="12" spans="2:4" x14ac:dyDescent="0.3">
      <c r="B12" s="42">
        <v>7</v>
      </c>
      <c r="C12" s="40">
        <f>'PGX5 - Results'!M13</f>
        <v>-57.039731664263613</v>
      </c>
      <c r="D12" s="41">
        <f t="shared" si="0"/>
        <v>-115.88415920391404</v>
      </c>
    </row>
    <row r="13" spans="2:4" x14ac:dyDescent="0.3">
      <c r="B13" s="42">
        <v>8</v>
      </c>
      <c r="C13" s="40">
        <f>'PGX5 - Results'!M14</f>
        <v>0</v>
      </c>
      <c r="D13" s="41">
        <f t="shared" si="0"/>
        <v>-115.88415920391404</v>
      </c>
    </row>
    <row r="14" spans="2:4" x14ac:dyDescent="0.3">
      <c r="B14" s="42">
        <v>9</v>
      </c>
      <c r="C14" s="40">
        <f>'PGX5 - Results'!M15</f>
        <v>42.866222584052657</v>
      </c>
      <c r="D14" s="41">
        <f t="shared" si="0"/>
        <v>-73.017936619861388</v>
      </c>
    </row>
    <row r="15" spans="2:4" x14ac:dyDescent="0.3">
      <c r="B15" s="42">
        <v>10</v>
      </c>
      <c r="C15" s="40">
        <f>'PGX5 - Results'!M16</f>
        <v>36.517475224066068</v>
      </c>
      <c r="D15" s="41">
        <f t="shared" si="0"/>
        <v>-36.50046139579532</v>
      </c>
    </row>
    <row r="16" spans="2:4" x14ac:dyDescent="0.3">
      <c r="B16" s="42">
        <v>11</v>
      </c>
      <c r="C16" s="40">
        <f>'PGX5 - Results'!M17</f>
        <v>-58.393911430557864</v>
      </c>
      <c r="D16" s="41">
        <f t="shared" si="0"/>
        <v>-94.894372826353191</v>
      </c>
    </row>
    <row r="17" spans="2:4" x14ac:dyDescent="0.3">
      <c r="B17" s="42">
        <v>12</v>
      </c>
      <c r="C17" s="40">
        <f>'PGX5 - Results'!M18</f>
        <v>42.786811466390581</v>
      </c>
      <c r="D17" s="41">
        <f t="shared" si="0"/>
        <v>-52.10756135996261</v>
      </c>
    </row>
    <row r="18" spans="2:4" x14ac:dyDescent="0.3">
      <c r="B18" s="42">
        <v>13</v>
      </c>
      <c r="C18" s="40">
        <f>'PGX5 - Results'!M19</f>
        <v>-57.448026584244694</v>
      </c>
      <c r="D18" s="41">
        <f t="shared" si="0"/>
        <v>-109.5555879442073</v>
      </c>
    </row>
    <row r="19" spans="2:4" x14ac:dyDescent="0.3">
      <c r="B19" s="42">
        <v>14</v>
      </c>
      <c r="C19" s="40">
        <f>'PGX5 - Results'!M20</f>
        <v>-53.966328003381378</v>
      </c>
      <c r="D19" s="41">
        <f t="shared" si="0"/>
        <v>-163.5219159475887</v>
      </c>
    </row>
    <row r="20" spans="2:4" x14ac:dyDescent="0.3">
      <c r="B20" s="42">
        <v>15</v>
      </c>
      <c r="C20" s="40">
        <f>'PGX5 - Results'!M21</f>
        <v>42.077382409909184</v>
      </c>
      <c r="D20" s="41">
        <f t="shared" si="0"/>
        <v>-121.44453353767952</v>
      </c>
    </row>
    <row r="21" spans="2:4" x14ac:dyDescent="0.3">
      <c r="B21" s="42">
        <v>16</v>
      </c>
      <c r="C21" s="40">
        <f>'PGX5 - Results'!M22</f>
        <v>45.258917969271067</v>
      </c>
      <c r="D21" s="41">
        <f t="shared" si="0"/>
        <v>-76.185615568408451</v>
      </c>
    </row>
    <row r="22" spans="2:4" x14ac:dyDescent="0.3">
      <c r="B22" s="42">
        <v>17</v>
      </c>
      <c r="C22" s="40">
        <f>'PGX5 - Results'!M23</f>
        <v>-55.988750571611611</v>
      </c>
      <c r="D22" s="41">
        <f t="shared" si="0"/>
        <v>-132.17436614002006</v>
      </c>
    </row>
    <row r="23" spans="2:4" x14ac:dyDescent="0.3">
      <c r="B23" s="42">
        <v>18</v>
      </c>
      <c r="C23" s="40">
        <f>'PGX5 - Results'!M24</f>
        <v>45.232123946641387</v>
      </c>
      <c r="D23" s="41">
        <f t="shared" si="0"/>
        <v>-86.942242193378661</v>
      </c>
    </row>
    <row r="24" spans="2:4" x14ac:dyDescent="0.3">
      <c r="B24" s="42">
        <v>19</v>
      </c>
      <c r="C24" s="40">
        <f>'PGX5 - Results'!M25</f>
        <v>0</v>
      </c>
      <c r="D24" s="41">
        <f t="shared" si="0"/>
        <v>-86.942242193378661</v>
      </c>
    </row>
    <row r="25" spans="2:4" x14ac:dyDescent="0.3">
      <c r="B25" s="42">
        <v>20</v>
      </c>
      <c r="C25" s="40">
        <f>'PGX5 - Results'!M26</f>
        <v>43.16273036904029</v>
      </c>
      <c r="D25" s="41">
        <f t="shared" si="0"/>
        <v>-43.779511824338371</v>
      </c>
    </row>
    <row r="26" spans="2:4" x14ac:dyDescent="0.3">
      <c r="B26" s="42">
        <v>21</v>
      </c>
      <c r="C26" s="40">
        <f>'PGX5 - Results'!M27</f>
        <v>-57.952756859131014</v>
      </c>
      <c r="D26" s="41">
        <f t="shared" si="0"/>
        <v>-101.73226868346939</v>
      </c>
    </row>
    <row r="27" spans="2:4" x14ac:dyDescent="0.3">
      <c r="B27" s="42">
        <v>22</v>
      </c>
      <c r="C27" s="40">
        <f>'PGX5 - Results'!M28</f>
        <v>54.44046856463823</v>
      </c>
      <c r="D27" s="41">
        <f t="shared" si="0"/>
        <v>-47.291800118831155</v>
      </c>
    </row>
    <row r="28" spans="2:4" x14ac:dyDescent="0.3">
      <c r="B28" s="42">
        <v>23</v>
      </c>
      <c r="C28" s="40">
        <f>'PGX5 - Results'!M29</f>
        <v>-57.739890901889027</v>
      </c>
      <c r="D28" s="41">
        <f t="shared" si="0"/>
        <v>-105.03169102072019</v>
      </c>
    </row>
    <row r="29" spans="2:4" x14ac:dyDescent="0.3">
      <c r="B29" s="42">
        <v>24</v>
      </c>
      <c r="C29" s="40">
        <f>'PGX5 - Results'!M30</f>
        <v>57.494933788971927</v>
      </c>
      <c r="D29" s="41">
        <f t="shared" si="0"/>
        <v>-47.536757231748261</v>
      </c>
    </row>
    <row r="30" spans="2:4" x14ac:dyDescent="0.3">
      <c r="B30" s="42">
        <v>25</v>
      </c>
      <c r="C30" s="40">
        <f>'PGX5 - Results'!M31</f>
        <v>45.025535112681006</v>
      </c>
      <c r="D30" s="41">
        <f t="shared" si="0"/>
        <v>-2.5112221190672557</v>
      </c>
    </row>
    <row r="31" spans="2:4" x14ac:dyDescent="0.3">
      <c r="B31" s="42">
        <v>26</v>
      </c>
      <c r="C31" s="40">
        <f>'PGX5 - Results'!M32</f>
        <v>48.363092260893723</v>
      </c>
      <c r="D31" s="41">
        <f t="shared" si="0"/>
        <v>45.851870141826467</v>
      </c>
    </row>
    <row r="32" spans="2:4" x14ac:dyDescent="0.3">
      <c r="B32" s="42">
        <v>27</v>
      </c>
      <c r="C32" s="40">
        <f>'PGX5 - Results'!M33</f>
        <v>68.455758772919566</v>
      </c>
      <c r="D32" s="41">
        <f t="shared" si="0"/>
        <v>114.30762891474603</v>
      </c>
    </row>
    <row r="33" spans="2:4" x14ac:dyDescent="0.3">
      <c r="B33" s="42">
        <v>28</v>
      </c>
      <c r="C33" s="40">
        <f>'PGX5 - Results'!M34</f>
        <v>-67.533795691802794</v>
      </c>
      <c r="D33" s="41">
        <f t="shared" si="0"/>
        <v>46.773833222943239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FTR - Results</vt:lpstr>
      <vt:lpstr>FTR - Chart</vt:lpstr>
      <vt:lpstr>PGX5 - Results</vt:lpstr>
      <vt:lpstr>PGX5 - 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Keith Misell</cp:lastModifiedBy>
  <dcterms:created xsi:type="dcterms:W3CDTF">2022-11-14T08:21:58Z</dcterms:created>
  <dcterms:modified xsi:type="dcterms:W3CDTF">2025-12-05T20:01:54Z</dcterms:modified>
</cp:coreProperties>
</file>