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"/>
    </mc:Choice>
  </mc:AlternateContent>
  <xr:revisionPtr revIDLastSave="0" documentId="13_ncr:1_{C7D50D20-58D7-444D-A3FF-2FDC7BC0420A}" xr6:coauthVersionLast="47" xr6:coauthVersionMax="47" xr10:uidLastSave="{00000000-0000-0000-0000-000000000000}"/>
  <bookViews>
    <workbookView xWindow="-108" yWindow="-108" windowWidth="23256" windowHeight="12456" tabRatio="870" activeTab="2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</sheets>
  <definedNames>
    <definedName name="_xlnm._FilterDatabase" localSheetId="2" hidden="1">'PGX5 - Results'!$B$6:$O$13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7" i="2" l="1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6" i="2"/>
  <c r="D6" i="2" s="1"/>
  <c r="D7" i="2" s="1"/>
  <c r="D8" i="2" s="1"/>
  <c r="D9" i="2" s="1"/>
  <c r="D10" i="2" s="1"/>
  <c r="D11" i="2" s="1"/>
  <c r="D12" i="2" s="1"/>
  <c r="D13" i="2" s="1"/>
  <c r="D14" i="2" s="1"/>
  <c r="D15" i="2" s="1"/>
  <c r="D16" i="2" s="1"/>
  <c r="D17" i="2" s="1"/>
  <c r="N7" i="1"/>
  <c r="M7" i="1"/>
  <c r="D18" i="2" l="1"/>
  <c r="D19" i="2" s="1"/>
  <c r="D20" i="2" s="1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D33" i="2" s="1"/>
  <c r="D34" i="2" s="1"/>
  <c r="D35" i="2" s="1"/>
  <c r="D36" i="2" s="1"/>
  <c r="I7" i="1"/>
  <c r="C37" i="1"/>
  <c r="C10" i="4" l="1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9" i="4"/>
  <c r="C8" i="4"/>
  <c r="K2" i="3"/>
  <c r="N2" i="3"/>
  <c r="I39" i="3"/>
  <c r="M39" i="3"/>
  <c r="L39" i="3"/>
  <c r="H39" i="3"/>
  <c r="L37" i="3"/>
  <c r="M37" i="3" s="1"/>
  <c r="N37" i="3" s="1"/>
  <c r="L38" i="3"/>
  <c r="M38" i="3"/>
  <c r="N38" i="3"/>
  <c r="C37" i="3"/>
  <c r="C38" i="3" s="1"/>
  <c r="C11" i="3"/>
  <c r="N12" i="1"/>
  <c r="N9" i="1"/>
  <c r="L8" i="3"/>
  <c r="M8" i="3" s="1"/>
  <c r="L9" i="3"/>
  <c r="M9" i="3"/>
  <c r="N9" i="3" s="1"/>
  <c r="N39" i="3" l="1"/>
  <c r="N8" i="3"/>
  <c r="N26" i="1" l="1"/>
  <c r="N31" i="1"/>
  <c r="N32" i="1"/>
  <c r="N34" i="1"/>
  <c r="N36" i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L26" i="3"/>
  <c r="M26" i="3" s="1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35" i="3"/>
  <c r="M35" i="3" s="1"/>
  <c r="N35" i="3" s="1"/>
  <c r="L36" i="3"/>
  <c r="M36" i="3"/>
  <c r="N36" i="3" l="1"/>
  <c r="N17" i="1" l="1"/>
  <c r="C7" i="3" l="1"/>
  <c r="C8" i="3" s="1"/>
  <c r="C9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L19" i="3" l="1"/>
  <c r="M19" i="3" s="1"/>
  <c r="M18" i="3"/>
  <c r="L18" i="3"/>
  <c r="L17" i="3"/>
  <c r="M17" i="3" s="1"/>
  <c r="L15" i="3"/>
  <c r="M15" i="3" s="1"/>
  <c r="L14" i="3"/>
  <c r="M14" i="3" s="1"/>
  <c r="L13" i="3"/>
  <c r="M13" i="3" s="1"/>
  <c r="N13" i="3" s="1"/>
  <c r="L12" i="3"/>
  <c r="M12" i="3" s="1"/>
  <c r="N12" i="3" s="1"/>
  <c r="L11" i="3"/>
  <c r="M11" i="3" s="1"/>
  <c r="L10" i="3"/>
  <c r="M10" i="3" s="1"/>
  <c r="L7" i="3"/>
  <c r="M7" i="3" s="1"/>
  <c r="M16" i="3" l="1"/>
  <c r="N19" i="3"/>
  <c r="N11" i="3"/>
  <c r="N18" i="3"/>
  <c r="N10" i="3"/>
  <c r="N14" i="3"/>
  <c r="C7" i="4"/>
  <c r="N15" i="3"/>
  <c r="N17" i="3"/>
  <c r="N7" i="3"/>
  <c r="C6" i="4" s="1"/>
  <c r="D6" i="4" s="1"/>
  <c r="D7" i="4" l="1"/>
  <c r="N16" i="3"/>
  <c r="D8" i="4" l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K3" i="3"/>
  <c r="C7" i="1"/>
  <c r="N4" i="3" l="1"/>
  <c r="N3" i="3"/>
  <c r="K4" i="3"/>
  <c r="L7" i="1"/>
  <c r="O7" i="1" l="1"/>
  <c r="C8" i="1" l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L8" i="1"/>
  <c r="I8" i="1" l="1"/>
  <c r="M8" i="1" s="1"/>
  <c r="O8" i="1" l="1"/>
  <c r="N8" i="1"/>
  <c r="L9" i="1"/>
  <c r="I9" i="1" s="1"/>
  <c r="M9" i="1" l="1"/>
  <c r="O9" i="1" s="1"/>
  <c r="L10" i="1" s="1"/>
  <c r="I10" i="1" s="1"/>
  <c r="M10" i="1" l="1"/>
  <c r="N10" i="1" l="1"/>
  <c r="O10" i="1"/>
  <c r="L11" i="1" s="1"/>
  <c r="I11" i="1" s="1"/>
  <c r="N11" i="1" l="1"/>
  <c r="O11" i="1" l="1"/>
  <c r="L12" i="1" l="1"/>
  <c r="I12" i="1" s="1"/>
  <c r="N13" i="1"/>
  <c r="O12" i="1" l="1"/>
  <c r="L13" i="1" s="1"/>
  <c r="I13" i="1" s="1"/>
  <c r="M13" i="1" l="1"/>
  <c r="O13" i="1" l="1"/>
  <c r="L14" i="1" l="1"/>
  <c r="I14" i="1" s="1"/>
  <c r="M14" i="1" l="1"/>
  <c r="N14" i="1" l="1"/>
  <c r="O14" i="1"/>
  <c r="L15" i="1" s="1"/>
  <c r="I15" i="1" s="1"/>
  <c r="M15" i="1" l="1"/>
  <c r="N15" i="1" l="1"/>
  <c r="O15" i="1"/>
  <c r="L16" i="1" l="1"/>
  <c r="I16" i="1" s="1"/>
  <c r="M16" i="1" l="1"/>
  <c r="O16" i="1" s="1"/>
  <c r="L17" i="1" s="1"/>
  <c r="I17" i="1" s="1"/>
  <c r="N16" i="1" l="1"/>
  <c r="M17" i="1" l="1"/>
  <c r="O17" i="1" s="1"/>
  <c r="L18" i="1" s="1"/>
  <c r="I18" i="1" s="1"/>
  <c r="M18" i="1" l="1"/>
  <c r="O18" i="1" l="1"/>
  <c r="L19" i="1" s="1"/>
  <c r="I19" i="1" s="1"/>
  <c r="N18" i="1"/>
  <c r="M19" i="1" l="1"/>
  <c r="O19" i="1" l="1"/>
  <c r="L20" i="1" s="1"/>
  <c r="N19" i="1"/>
  <c r="I20" i="1" l="1"/>
  <c r="M20" i="1" s="1"/>
  <c r="N20" i="1" l="1"/>
  <c r="O20" i="1"/>
  <c r="L21" i="1" l="1"/>
  <c r="I21" i="1" s="1"/>
  <c r="M21" i="1"/>
  <c r="O21" i="1" l="1"/>
  <c r="N21" i="1"/>
  <c r="L22" i="1" l="1"/>
  <c r="I22" i="1" s="1"/>
  <c r="M22" i="1" l="1"/>
  <c r="O22" i="1" s="1"/>
  <c r="L23" i="1" l="1"/>
  <c r="N22" i="1"/>
  <c r="I23" i="1" l="1"/>
  <c r="M23" i="1" s="1"/>
  <c r="N23" i="1" l="1"/>
  <c r="O23" i="1"/>
  <c r="L24" i="1" l="1"/>
  <c r="I24" i="1" s="1"/>
  <c r="M24" i="1" s="1"/>
  <c r="O24" i="1" l="1"/>
  <c r="N24" i="1"/>
  <c r="L25" i="1" l="1"/>
  <c r="I25" i="1" l="1"/>
  <c r="M25" i="1" s="1"/>
  <c r="N25" i="1" l="1"/>
  <c r="O25" i="1"/>
  <c r="L26" i="1" l="1"/>
  <c r="I26" i="1" l="1"/>
  <c r="M26" i="1" s="1"/>
  <c r="O26" i="1"/>
  <c r="L27" i="1" l="1"/>
  <c r="I27" i="1" l="1"/>
  <c r="M27" i="1" s="1"/>
  <c r="O27" i="1" s="1"/>
  <c r="L28" i="1" l="1"/>
  <c r="N27" i="1"/>
  <c r="I28" i="1" l="1"/>
  <c r="M28" i="1" s="1"/>
  <c r="O28" i="1" s="1"/>
  <c r="L29" i="1" l="1"/>
  <c r="N28" i="1"/>
  <c r="I29" i="1" l="1"/>
  <c r="M29" i="1" s="1"/>
  <c r="O29" i="1" s="1"/>
  <c r="L30" i="1" l="1"/>
  <c r="N29" i="1"/>
  <c r="I30" i="1" l="1"/>
  <c r="M30" i="1" s="1"/>
  <c r="O30" i="1" s="1"/>
  <c r="L31" i="1" l="1"/>
  <c r="N30" i="1"/>
  <c r="I31" i="1" l="1"/>
  <c r="M31" i="1" s="1"/>
  <c r="O31" i="1" l="1"/>
  <c r="L32" i="1" s="1"/>
  <c r="I32" i="1" l="1"/>
  <c r="O32" i="1" l="1"/>
  <c r="L33" i="1" l="1"/>
  <c r="I33" i="1" l="1"/>
  <c r="M33" i="1" s="1"/>
  <c r="O33" i="1" s="1"/>
  <c r="L34" i="1" l="1"/>
  <c r="I34" i="1" s="1"/>
  <c r="N33" i="1"/>
  <c r="O34" i="1" l="1"/>
  <c r="L35" i="1" s="1"/>
  <c r="I35" i="1" s="1"/>
  <c r="M35" i="1" s="1"/>
  <c r="N35" i="1" l="1"/>
  <c r="O35" i="1"/>
  <c r="L36" i="1" s="1"/>
  <c r="I36" i="1" s="1"/>
  <c r="M36" i="1" l="1"/>
  <c r="O36" i="1" l="1"/>
  <c r="L37" i="1" l="1"/>
  <c r="I37" i="1" s="1"/>
  <c r="M37" i="1" s="1"/>
  <c r="O37" i="1" l="1"/>
  <c r="N37" i="1"/>
  <c r="O2" i="1" l="1"/>
  <c r="O4" i="1" l="1"/>
  <c r="O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J7" authorId="0" shapeId="0" xr:uid="{1ABB9C8C-7457-46C5-AA04-F1443A063642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1-3 @ 12.5</t>
        </r>
      </text>
    </comment>
    <comment ref="J23" authorId="0" shapeId="0" xr:uid="{41C4881C-A267-47EC-A343-179A120A70E6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0-2 @ 12</t>
        </r>
      </text>
    </comment>
    <comment ref="J27" authorId="0" shapeId="0" xr:uid="{36BAC1E9-E538-42C6-9C67-DDFE12035968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Wolves scored a late goal in the 1st half (50 min).
3-1 @ 12.5</t>
        </r>
      </text>
    </comment>
    <comment ref="J34" authorId="0" shapeId="0" xr:uid="{6771B265-6587-4F3D-8B35-79E55BC99C71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2-0 @ 12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User: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sharedStrings.xml><?xml version="1.0" encoding="utf-8"?>
<sst xmlns="http://schemas.openxmlformats.org/spreadsheetml/2006/main" count="430" uniqueCount="190">
  <si>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</si>
  <si>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</si>
  <si>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</si>
  <si>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</si>
  <si>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</si>
  <si>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</si>
  <si>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</si>
  <si>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</si>
  <si>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</si>
  <si>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</si>
  <si>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</si>
  <si>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</si>
  <si>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</si>
  <si>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</si>
  <si>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</si>
  <si>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</si>
  <si>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</si>
  <si>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</si>
  <si>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</si>
  <si>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</si>
  <si>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</si>
  <si>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</si>
  <si>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</si>
  <si>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</si>
  <si>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</si>
  <si>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</si>
  <si>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</si>
  <si>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</si>
  <si>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</si>
  <si>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</si>
  <si>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</si>
  <si>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</si>
  <si>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Total Points Staked</t>
  </si>
  <si>
    <t>PnL 
(Points +/-)</t>
  </si>
  <si>
    <t>Active Days</t>
  </si>
  <si>
    <t>Bank Growth (%)</t>
  </si>
  <si>
    <t>Current Bank (Points)</t>
  </si>
  <si>
    <t>Profit / Loss (£)</t>
  </si>
  <si>
    <t>Acc Bank (£)</t>
  </si>
  <si>
    <t>Day Points: Profit / Loss</t>
  </si>
  <si>
    <t>Comp</t>
  </si>
  <si>
    <t>PRL</t>
  </si>
  <si>
    <t>Arsenal v Brentford</t>
  </si>
  <si>
    <t>MO &amp; O/U 2.5 goals</t>
  </si>
  <si>
    <t>Arsenal / Over</t>
  </si>
  <si>
    <t>1-3</t>
  </si>
  <si>
    <t>W</t>
  </si>
  <si>
    <t>SUC</t>
  </si>
  <si>
    <t>Inter Milan v Atalanta</t>
  </si>
  <si>
    <t>O/U 2.5 goals</t>
  </si>
  <si>
    <t>Under</t>
  </si>
  <si>
    <t>2-0</t>
  </si>
  <si>
    <t>Juventus v AC Milan</t>
  </si>
  <si>
    <t>Match Odds</t>
  </si>
  <si>
    <t>Juventus</t>
  </si>
  <si>
    <t>1-2</t>
  </si>
  <si>
    <t>L</t>
  </si>
  <si>
    <t>Crystal Palace v Chelsea</t>
  </si>
  <si>
    <t>Chelsea</t>
  </si>
  <si>
    <t>1-1</t>
  </si>
  <si>
    <t>Liverpool v Man United</t>
  </si>
  <si>
    <t>MO &amp; O/U 2.5</t>
  </si>
  <si>
    <t>Liverpool / Over</t>
  </si>
  <si>
    <t>2-2</t>
  </si>
  <si>
    <t>Wolves v Nottingham Forest</t>
  </si>
  <si>
    <t>Nott Forest</t>
  </si>
  <si>
    <t>0-3</t>
  </si>
  <si>
    <t>LEC</t>
  </si>
  <si>
    <t>Arsenal v Newcastle United</t>
  </si>
  <si>
    <t>Asian Handicap</t>
  </si>
  <si>
    <t>Newcastle +0.5</t>
  </si>
  <si>
    <t>0-2</t>
  </si>
  <si>
    <t>Tottenham v Liverpool</t>
  </si>
  <si>
    <t>1-0</t>
  </si>
  <si>
    <t>Real Madrid v Mallorca</t>
  </si>
  <si>
    <t>BTTS</t>
  </si>
  <si>
    <t>Yes</t>
  </si>
  <si>
    <t>3-0</t>
  </si>
  <si>
    <t>FAC</t>
  </si>
  <si>
    <t>Aston Villa v West Ham</t>
  </si>
  <si>
    <t>2-1</t>
  </si>
  <si>
    <t>Coventry v Sheffield Weds</t>
  </si>
  <si>
    <t>O/U 2.5 Goals</t>
  </si>
  <si>
    <t>Over</t>
  </si>
  <si>
    <t>Arsenal v Man United</t>
  </si>
  <si>
    <t>LAL</t>
  </si>
  <si>
    <t>Real Sociedad v Villarreal</t>
  </si>
  <si>
    <t>West Ham v Fulham</t>
  </si>
  <si>
    <t>3-2</t>
  </si>
  <si>
    <t>Leicester v Crystal Palace</t>
  </si>
  <si>
    <t>Crystal Palace</t>
  </si>
  <si>
    <t>Ipswich v Brighton</t>
  </si>
  <si>
    <t>Brighton</t>
  </si>
  <si>
    <t>BUN</t>
  </si>
  <si>
    <t>Frankfurt v Dusseldorf</t>
  </si>
  <si>
    <t>Frankfurt</t>
  </si>
  <si>
    <t>West Ham v Crystal Palace</t>
  </si>
  <si>
    <t>Manchester Utd v Brighton</t>
  </si>
  <si>
    <t>Chelsea v Wolves</t>
  </si>
  <si>
    <t>HT/FT</t>
  </si>
  <si>
    <t>Chelsea/Chelsea</t>
  </si>
  <si>
    <t>3-1</t>
  </si>
  <si>
    <t>UCL</t>
  </si>
  <si>
    <t>Monaco v Aston Villa</t>
  </si>
  <si>
    <t>Aston Villa 0</t>
  </si>
  <si>
    <t>PSG v Man City</t>
  </si>
  <si>
    <t>Man City</t>
  </si>
  <si>
    <t>4-2</t>
  </si>
  <si>
    <t>UEL</t>
  </si>
  <si>
    <t>AZ v Roma</t>
  </si>
  <si>
    <t>AZ +0.5</t>
  </si>
  <si>
    <t>SEA</t>
  </si>
  <si>
    <t>Torino v Cagliari</t>
  </si>
  <si>
    <t>Bournemouth v Notts Forest</t>
  </si>
  <si>
    <t>Notss Forest 0</t>
  </si>
  <si>
    <t>5-0</t>
  </si>
  <si>
    <t>Crystal Palace v Brentford</t>
  </si>
  <si>
    <t>Genoa v Monza</t>
  </si>
  <si>
    <t>Genoa</t>
  </si>
  <si>
    <t>CHA</t>
  </si>
  <si>
    <t>Portsmouth v Millwall</t>
  </si>
  <si>
    <t>Portsmouth</t>
  </si>
  <si>
    <t>0-1</t>
  </si>
  <si>
    <t>Barcelona v Atalanta</t>
  </si>
  <si>
    <t>M/O &amp; O/U 2.5 goals</t>
  </si>
  <si>
    <t>Barcelona / Over</t>
  </si>
  <si>
    <t>Ajax v Galatasaray</t>
  </si>
  <si>
    <t>O/U 3.5 goals</t>
  </si>
  <si>
    <t>Parma v Lecce</t>
  </si>
  <si>
    <t>Parma</t>
  </si>
  <si>
    <t>FOOTBALL TRADING ROOM - JANUARY 2025: DAILY RESULTS</t>
  </si>
  <si>
    <t>Liverpool v Newcastle</t>
  </si>
  <si>
    <t>Liverpool -1</t>
  </si>
  <si>
    <t>West Ham v Brighton</t>
  </si>
  <si>
    <t>West Ham 0 &amp; +0.5</t>
  </si>
  <si>
    <t>0-0</t>
  </si>
  <si>
    <t>Girona v Atletico Madrid</t>
  </si>
  <si>
    <t>O/U 3.5 Goals</t>
  </si>
  <si>
    <t>4-3</t>
  </si>
  <si>
    <t>Crystal Palace v Everton</t>
  </si>
  <si>
    <t>Crystal Palace 0 &amp; +0.5</t>
  </si>
  <si>
    <t>Tottenham v Burnley</t>
  </si>
  <si>
    <t>Tottenham -1</t>
  </si>
  <si>
    <t>D</t>
  </si>
  <si>
    <t>Middlesbrough v Aston Villa</t>
  </si>
  <si>
    <t>Aston Villa -1</t>
  </si>
  <si>
    <t>Arsenal v Liverpool</t>
  </si>
  <si>
    <t>Wigan v Man United</t>
  </si>
  <si>
    <t>Middlesbrough v Chelsea</t>
  </si>
  <si>
    <t>Liverpool v Fulham</t>
  </si>
  <si>
    <t>Barcelona v Osasuna</t>
  </si>
  <si>
    <t>Burnley v Luton</t>
  </si>
  <si>
    <t>Luton +0.5 &amp; +1.0</t>
  </si>
  <si>
    <t>Chelsea v Fulham</t>
  </si>
  <si>
    <t>Everton v Aston Villa</t>
  </si>
  <si>
    <t>Everton 0 &amp; +0.5</t>
  </si>
  <si>
    <t>Atalanta v Frosinone</t>
  </si>
  <si>
    <t>Atalanta -1.0</t>
  </si>
  <si>
    <t>Juventus v Sassuolo</t>
  </si>
  <si>
    <t>Blackpool v Notts Forest</t>
  </si>
  <si>
    <t>Blackpool +1</t>
  </si>
  <si>
    <t>CDR</t>
  </si>
  <si>
    <t>Atletico Madrid v Real Madrid</t>
  </si>
  <si>
    <t>Alaves v Cadiz</t>
  </si>
  <si>
    <t>Alaves</t>
  </si>
  <si>
    <t>Arsenal v Crystal Palace</t>
  </si>
  <si>
    <t>Crystal Palace +2.0</t>
  </si>
  <si>
    <t>Sheffield Utd v Westl Ham</t>
  </si>
  <si>
    <t>Sheffield Utd +0.5</t>
  </si>
  <si>
    <t>Brighton v Wolves</t>
  </si>
  <si>
    <t>Wolves +1.0 &amp; +1.5</t>
  </si>
  <si>
    <t>Chelsea v Middlesbrough</t>
  </si>
  <si>
    <t>Chelsea -1.5</t>
  </si>
  <si>
    <t>6-1</t>
  </si>
  <si>
    <t>Fulham v Liverpool</t>
  </si>
  <si>
    <t>Bournemouth v Swansea</t>
  </si>
  <si>
    <t>Swansea +2.0</t>
  </si>
  <si>
    <t>Chelsea v Aston Villa</t>
  </si>
  <si>
    <t>Draw No Bet</t>
  </si>
  <si>
    <t>Everton v Luton</t>
  </si>
  <si>
    <t>HT O/U 1.5</t>
  </si>
  <si>
    <t>HT 0-1</t>
  </si>
  <si>
    <t>Watford v Southampton</t>
  </si>
  <si>
    <t>Southampton</t>
  </si>
  <si>
    <t>Salernitana v Roma</t>
  </si>
  <si>
    <t>Aston Villa v Newcastle</t>
  </si>
  <si>
    <t>AV O/U 1.5 g</t>
  </si>
  <si>
    <t>Tottenham v Brentford</t>
  </si>
  <si>
    <t>PRO-GENIE X5 - JANUARY 2025: DAILY RESULTS</t>
  </si>
  <si>
    <t>Accumulated 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</si>
</sst>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2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</fonts>
  <fills count="1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rgb="FF7030A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" fontId="0" fillId="0" borderId="1" xfId="0" applyNumberFormat="1" applyFill="1" applyBorder="1"/>
    <xf numFmtId="49" fontId="3" fillId="2" borderId="1" xfId="0" applyNumberFormat="1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7" xfId="0" applyFont="1" applyFill="1" applyBorder="1" applyAlignment="1">
      <alignment horizontal="left" indent="2"/>
    </xf>
    <xf numFmtId="0" fontId="8" fillId="0" borderId="8" xfId="0" applyFont="1" applyFill="1" applyBorder="1"/>
    <xf numFmtId="0" fontId="11" fillId="0" borderId="9" xfId="0" applyFont="1" applyFill="1" applyBorder="1" applyAlignment="1">
      <alignment horizontal="left" indent="3"/>
    </xf>
    <xf numFmtId="0" fontId="12" fillId="0" borderId="10" xfId="0" applyFont="1" applyFill="1" applyBorder="1"/>
    <xf numFmtId="0" fontId="8" fillId="0" borderId="10" xfId="0" applyFont="1" applyFill="1" applyBorder="1"/>
    <xf numFmtId="0" fontId="10" fillId="0" borderId="8" xfId="0" applyFont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0" fillId="0" borderId="15" xfId="0" applyFont="1" applyFill="1" applyBorder="1" applyAlignment="1">
      <alignment horizontal="left" indent="2"/>
    </xf>
    <xf numFmtId="0" fontId="8" fillId="0" borderId="0" xfId="0" applyFont="1" applyFill="1" applyBorder="1"/>
    <xf numFmtId="0" fontId="10" fillId="0" borderId="0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0" fontId="0" fillId="0" borderId="0" xfId="0" applyFill="1"/>
    <xf numFmtId="0" fontId="0" fillId="0" borderId="0" xfId="0" applyFill="1" applyBorder="1"/>
    <xf numFmtId="166" fontId="19" fillId="0" borderId="2" xfId="0" applyNumberFormat="1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19" fillId="0" borderId="2" xfId="0" applyNumberFormat="1" applyFont="1" applyBorder="1" applyAlignment="1">
      <alignment horizontal="left" vertical="center"/>
    </xf>
    <xf numFmtId="166" fontId="19" fillId="0" borderId="11" xfId="0" applyNumberFormat="1" applyFont="1" applyFill="1" applyBorder="1" applyAlignment="1">
      <alignment horizontal="left" vertical="center"/>
    </xf>
    <xf numFmtId="166" fontId="19" fillId="0" borderId="0" xfId="0" applyNumberFormat="1" applyFont="1"/>
    <xf numFmtId="0" fontId="19" fillId="0" borderId="0" xfId="0" applyFont="1"/>
    <xf numFmtId="0" fontId="0" fillId="0" borderId="0" xfId="0" applyAlignment="1">
      <alignment wrapText="1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19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22" fillId="0" borderId="0" xfId="0" applyFont="1" applyFill="1" applyBorder="1"/>
    <xf numFmtId="2" fontId="22" fillId="0" borderId="0" xfId="0" applyNumberFormat="1" applyFont="1" applyFill="1" applyBorder="1" applyAlignment="1">
      <alignment horizontal="right"/>
    </xf>
    <xf numFmtId="0" fontId="22" fillId="0" borderId="0" xfId="0" applyFont="1" applyFill="1" applyBorder="1" applyAlignment="1">
      <alignment horizontal="right" indent="1"/>
    </xf>
    <xf numFmtId="0" fontId="25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3" fillId="3" borderId="4" xfId="0" applyNumberFormat="1" applyFont="1" applyFill="1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168" fontId="25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2" fontId="23" fillId="16" borderId="18" xfId="0" applyNumberFormat="1" applyFont="1" applyFill="1" applyBorder="1" applyAlignment="1">
      <alignment horizontal="center" vertical="center" wrapText="1"/>
    </xf>
    <xf numFmtId="0" fontId="25" fillId="12" borderId="27" xfId="0" applyFont="1" applyFill="1" applyBorder="1" applyAlignment="1">
      <alignment horizontal="center" vertical="center" wrapText="1"/>
    </xf>
    <xf numFmtId="1" fontId="25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3" fillId="7" borderId="6" xfId="0" applyNumberFormat="1" applyFont="1" applyFill="1" applyBorder="1" applyAlignment="1">
      <alignment horizontal="center" vertical="center" wrapText="1"/>
    </xf>
    <xf numFmtId="4" fontId="26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2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right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64" fontId="1" fillId="0" borderId="1" xfId="0" applyNumberFormat="1" applyFont="1" applyFill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49" fontId="1" fillId="18" borderId="1" xfId="0" applyNumberFormat="1" applyFont="1" applyFill="1" applyBorder="1" applyAlignment="1">
      <alignment horizontal="center"/>
    </xf>
    <xf numFmtId="0" fontId="2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vertical="center"/>
    </xf>
    <xf numFmtId="0" fontId="20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1" fillId="0" borderId="35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 vertical="center"/>
    </xf>
    <xf numFmtId="49" fontId="1" fillId="18" borderId="1" xfId="0" applyNumberFormat="1" applyFont="1" applyFill="1" applyBorder="1" applyAlignment="1">
      <alignment horizontal="center" vertical="center"/>
    </xf>
    <xf numFmtId="166" fontId="19" fillId="16" borderId="24" xfId="0" applyNumberFormat="1" applyFont="1" applyFill="1" applyBorder="1" applyAlignment="1">
      <alignment horizontal="left"/>
    </xf>
    <xf numFmtId="14" fontId="0" fillId="16" borderId="36" xfId="0" applyNumberFormat="1" applyFill="1" applyBorder="1" applyAlignment="1">
      <alignment horizontal="left"/>
    </xf>
    <xf numFmtId="0" fontId="0" fillId="16" borderId="36" xfId="0" applyFill="1" applyBorder="1" applyAlignment="1">
      <alignment wrapText="1"/>
    </xf>
    <xf numFmtId="0" fontId="0" fillId="16" borderId="36" xfId="0" applyFill="1" applyBorder="1"/>
    <xf numFmtId="0" fontId="9" fillId="3" borderId="1" xfId="0" applyFont="1" applyFill="1" applyBorder="1" applyAlignment="1">
      <alignment horizontal="center"/>
    </xf>
    <xf numFmtId="2" fontId="9" fillId="3" borderId="1" xfId="0" applyNumberFormat="1" applyFont="1" applyFill="1" applyBorder="1" applyAlignment="1">
      <alignment horizontal="center"/>
    </xf>
    <xf numFmtId="0" fontId="9" fillId="7" borderId="24" xfId="0" applyFont="1" applyFill="1" applyBorder="1" applyAlignment="1">
      <alignment horizontal="center"/>
    </xf>
    <xf numFmtId="0" fontId="9" fillId="7" borderId="17" xfId="0" applyFont="1" applyFill="1" applyBorder="1" applyAlignment="1">
      <alignment horizontal="center"/>
    </xf>
    <xf numFmtId="0" fontId="9" fillId="16" borderId="17" xfId="0" applyFont="1" applyFill="1" applyBorder="1" applyAlignment="1">
      <alignment horizontal="center"/>
    </xf>
    <xf numFmtId="2" fontId="9" fillId="16" borderId="1" xfId="0" applyNumberFormat="1" applyFont="1" applyFill="1" applyBorder="1" applyAlignment="1">
      <alignment horizontal="center"/>
    </xf>
    <xf numFmtId="167" fontId="9" fillId="16" borderId="1" xfId="0" applyNumberFormat="1" applyFont="1" applyFill="1" applyBorder="1" applyAlignment="1">
      <alignment horizontal="center"/>
    </xf>
    <xf numFmtId="2" fontId="9" fillId="16" borderId="1" xfId="0" applyNumberFormat="1" applyFont="1" applyFill="1" applyBorder="1" applyAlignment="1">
      <alignment horizontal="right" wrapText="1"/>
    </xf>
    <xf numFmtId="0" fontId="2" fillId="0" borderId="1" xfId="0" applyFont="1" applyBorder="1" applyAlignment="1">
      <alignment vertical="center" wrapText="1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/>
    <xf numFmtId="0" fontId="0" fillId="0" borderId="1" xfId="0" applyBorder="1" applyAlignment="1">
      <alignment horizontal="center"/>
    </xf>
    <xf numFmtId="14" fontId="2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5" xfId="0" applyBorder="1" applyAlignment="1">
      <alignment vertical="center"/>
    </xf>
    <xf numFmtId="166" fontId="19" fillId="0" borderId="2" xfId="0" applyNumberFormat="1" applyFont="1" applyFill="1" applyBorder="1" applyAlignment="1">
      <alignment horizontal="left" vertical="center"/>
    </xf>
    <xf numFmtId="0" fontId="0" fillId="0" borderId="25" xfId="0" applyBorder="1" applyAlignment="1"/>
    <xf numFmtId="0" fontId="24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3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3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3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28" xfId="0" applyBorder="1" applyAlignment="1"/>
    <xf numFmtId="0" fontId="0" fillId="0" borderId="15" xfId="0" applyBorder="1" applyAlignment="1"/>
    <xf numFmtId="0" fontId="0" fillId="0" borderId="0" xfId="0" applyBorder="1" applyAlignment="1"/>
    <xf numFmtId="0" fontId="0" fillId="0" borderId="29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30" xfId="0" applyBorder="1" applyAlignment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</cellXfs>
  <cellStyles count="1">
    <cellStyle name="Normal" xfId="0" builtinId="0"/>
  </cellStyles>
  <dxfs count="15"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CC00"/>
      <color rgb="FFFFFF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January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27000">
                <a:srgbClr val="FFFF00">
                  <a:alpha val="15000"/>
                </a:srgbClr>
              </a:glow>
            </a:effectLst>
          </c:spPr>
          <c:marker>
            <c:symbol val="none"/>
          </c:marker>
          <c:val>
            <c:numRef>
              <c:f>'FTR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4.0768000000000004</c:v>
                </c:pt>
                <c:pt idx="2">
                  <c:v>3.92</c:v>
                </c:pt>
                <c:pt idx="3">
                  <c:v>-4</c:v>
                </c:pt>
                <c:pt idx="4">
                  <c:v>-4</c:v>
                </c:pt>
                <c:pt idx="5">
                  <c:v>-4</c:v>
                </c:pt>
                <c:pt idx="6">
                  <c:v>5.3311999999999999</c:v>
                </c:pt>
                <c:pt idx="7">
                  <c:v>4.4688000000000008</c:v>
                </c:pt>
                <c:pt idx="8">
                  <c:v>-4</c:v>
                </c:pt>
                <c:pt idx="9">
                  <c:v>0</c:v>
                </c:pt>
                <c:pt idx="10">
                  <c:v>2.6263999999999998</c:v>
                </c:pt>
                <c:pt idx="11">
                  <c:v>-4</c:v>
                </c:pt>
                <c:pt idx="12">
                  <c:v>3.2928000000000002</c:v>
                </c:pt>
                <c:pt idx="13">
                  <c:v>-4</c:v>
                </c:pt>
                <c:pt idx="14">
                  <c:v>3.4495999999999998</c:v>
                </c:pt>
                <c:pt idx="15">
                  <c:v>4.0768000000000004</c:v>
                </c:pt>
                <c:pt idx="16">
                  <c:v>4.0768000000000004</c:v>
                </c:pt>
                <c:pt idx="17">
                  <c:v>6.4288000000000007</c:v>
                </c:pt>
                <c:pt idx="18">
                  <c:v>-4</c:v>
                </c:pt>
                <c:pt idx="19">
                  <c:v>3.2536000000000005</c:v>
                </c:pt>
                <c:pt idx="20">
                  <c:v>-4</c:v>
                </c:pt>
                <c:pt idx="21">
                  <c:v>-4</c:v>
                </c:pt>
                <c:pt idx="22">
                  <c:v>-4</c:v>
                </c:pt>
                <c:pt idx="23">
                  <c:v>3.1360000000000001</c:v>
                </c:pt>
                <c:pt idx="24">
                  <c:v>2.7831999999999999</c:v>
                </c:pt>
                <c:pt idx="25">
                  <c:v>-4</c:v>
                </c:pt>
                <c:pt idx="26">
                  <c:v>-4</c:v>
                </c:pt>
                <c:pt idx="27">
                  <c:v>5.0959999999999992</c:v>
                </c:pt>
                <c:pt idx="28">
                  <c:v>-4</c:v>
                </c:pt>
                <c:pt idx="29">
                  <c:v>-4</c:v>
                </c:pt>
                <c:pt idx="30">
                  <c:v>4.1551999999999998</c:v>
                </c:pt>
                <c:pt idx="31">
                  <c:v>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Accumulated Points</c:v>
                </c:pt>
              </c:strCache>
            </c:strRef>
          </c:tx>
          <c:spPr>
            <a:ln w="25400" cap="rnd">
              <a:solidFill>
                <a:srgbClr val="FFC000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val>
            <c:numRef>
              <c:f>'FTR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4.0768000000000004</c:v>
                </c:pt>
                <c:pt idx="2">
                  <c:v>7.9968000000000004</c:v>
                </c:pt>
                <c:pt idx="3">
                  <c:v>3.9968000000000004</c:v>
                </c:pt>
                <c:pt idx="4">
                  <c:v>-3.1999999999996476E-3</c:v>
                </c:pt>
                <c:pt idx="5">
                  <c:v>-4.0031999999999996</c:v>
                </c:pt>
                <c:pt idx="6">
                  <c:v>1.3280000000000003</c:v>
                </c:pt>
                <c:pt idx="7">
                  <c:v>5.7968000000000011</c:v>
                </c:pt>
                <c:pt idx="8">
                  <c:v>1.7968000000000011</c:v>
                </c:pt>
                <c:pt idx="9">
                  <c:v>1.7968000000000011</c:v>
                </c:pt>
                <c:pt idx="10">
                  <c:v>4.4232000000000014</c:v>
                </c:pt>
                <c:pt idx="11">
                  <c:v>0.42320000000000135</c:v>
                </c:pt>
                <c:pt idx="12">
                  <c:v>3.7160000000000015</c:v>
                </c:pt>
                <c:pt idx="13">
                  <c:v>-0.28399999999999848</c:v>
                </c:pt>
                <c:pt idx="14">
                  <c:v>3.1656000000000013</c:v>
                </c:pt>
                <c:pt idx="15">
                  <c:v>7.2424000000000017</c:v>
                </c:pt>
                <c:pt idx="16">
                  <c:v>11.319200000000002</c:v>
                </c:pt>
                <c:pt idx="17">
                  <c:v>17.748000000000005</c:v>
                </c:pt>
                <c:pt idx="18">
                  <c:v>13.748000000000005</c:v>
                </c:pt>
                <c:pt idx="19">
                  <c:v>17.001600000000003</c:v>
                </c:pt>
                <c:pt idx="20">
                  <c:v>13.001600000000003</c:v>
                </c:pt>
                <c:pt idx="21">
                  <c:v>9.0016000000000034</c:v>
                </c:pt>
                <c:pt idx="22">
                  <c:v>5.0016000000000034</c:v>
                </c:pt>
                <c:pt idx="23">
                  <c:v>8.1376000000000026</c:v>
                </c:pt>
                <c:pt idx="24">
                  <c:v>10.920800000000003</c:v>
                </c:pt>
                <c:pt idx="25">
                  <c:v>6.9208000000000034</c:v>
                </c:pt>
                <c:pt idx="26">
                  <c:v>2.9208000000000034</c:v>
                </c:pt>
                <c:pt idx="27">
                  <c:v>8.0168000000000035</c:v>
                </c:pt>
                <c:pt idx="28">
                  <c:v>4.0168000000000035</c:v>
                </c:pt>
                <c:pt idx="29">
                  <c:v>1.6800000000003479E-2</c:v>
                </c:pt>
                <c:pt idx="30">
                  <c:v>4.1720000000000033</c:v>
                </c:pt>
                <c:pt idx="31">
                  <c:v>0.17200000000000326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Chart'!$E$5:$E$35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  <c:min val="-5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January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'PGX5 -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42.763636363636365</c:v>
                </c:pt>
                <c:pt idx="2">
                  <c:v>43.389972451790641</c:v>
                </c:pt>
                <c:pt idx="3">
                  <c:v>-65.934051256365308</c:v>
                </c:pt>
                <c:pt idx="4">
                  <c:v>40.061529543367556</c:v>
                </c:pt>
                <c:pt idx="5">
                  <c:v>0</c:v>
                </c:pt>
                <c:pt idx="6">
                  <c:v>0</c:v>
                </c:pt>
                <c:pt idx="7">
                  <c:v>-64.415570075915682</c:v>
                </c:pt>
                <c:pt idx="8">
                  <c:v>38.545886736033538</c:v>
                </c:pt>
                <c:pt idx="9">
                  <c:v>-62.895386282572225</c:v>
                </c:pt>
                <c:pt idx="10">
                  <c:v>37.63621796733193</c:v>
                </c:pt>
                <c:pt idx="11">
                  <c:v>-61.411078268373785</c:v>
                </c:pt>
                <c:pt idx="12">
                  <c:v>37.878725264286089</c:v>
                </c:pt>
                <c:pt idx="13">
                  <c:v>40.005141989660665</c:v>
                </c:pt>
                <c:pt idx="14">
                  <c:v>45.941733915933845</c:v>
                </c:pt>
                <c:pt idx="15">
                  <c:v>43.547195057285172</c:v>
                </c:pt>
                <c:pt idx="16">
                  <c:v>52.009789005850642</c:v>
                </c:pt>
                <c:pt idx="17">
                  <c:v>34.915662549382247</c:v>
                </c:pt>
                <c:pt idx="18">
                  <c:v>53.960569394499828</c:v>
                </c:pt>
                <c:pt idx="19">
                  <c:v>61.678565986682841</c:v>
                </c:pt>
                <c:pt idx="20">
                  <c:v>-80.567202353752563</c:v>
                </c:pt>
                <c:pt idx="21">
                  <c:v>48.952632150140062</c:v>
                </c:pt>
                <c:pt idx="22">
                  <c:v>50.139362626507094</c:v>
                </c:pt>
                <c:pt idx="23">
                  <c:v>60.132172660461315</c:v>
                </c:pt>
                <c:pt idx="24">
                  <c:v>48.615950502457821</c:v>
                </c:pt>
                <c:pt idx="25">
                  <c:v>-88.537781180771063</c:v>
                </c:pt>
                <c:pt idx="26">
                  <c:v>0</c:v>
                </c:pt>
                <c:pt idx="27">
                  <c:v>42.384377332768146</c:v>
                </c:pt>
                <c:pt idx="28">
                  <c:v>0</c:v>
                </c:pt>
                <c:pt idx="29">
                  <c:v>97.52951498325271</c:v>
                </c:pt>
                <c:pt idx="30">
                  <c:v>-91.824538556087404</c:v>
                </c:pt>
                <c:pt idx="31">
                  <c:v>69.318065899812936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Bank (£)</c:v>
                </c:pt>
              </c:strCache>
            </c:strRef>
          </c:tx>
          <c:spPr>
            <a:ln w="25400" cap="rnd">
              <a:solidFill>
                <a:schemeClr val="accent2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'PGX5 -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42.763636363636365</c:v>
                </c:pt>
                <c:pt idx="2">
                  <c:v>86.153608815427006</c:v>
                </c:pt>
                <c:pt idx="3">
                  <c:v>20.219557559061698</c:v>
                </c:pt>
                <c:pt idx="4">
                  <c:v>60.281087102429254</c:v>
                </c:pt>
                <c:pt idx="5">
                  <c:v>60.281087102429254</c:v>
                </c:pt>
                <c:pt idx="6">
                  <c:v>60.281087102429254</c:v>
                </c:pt>
                <c:pt idx="7">
                  <c:v>-4.1344829734864277</c:v>
                </c:pt>
                <c:pt idx="8">
                  <c:v>34.41140376254711</c:v>
                </c:pt>
                <c:pt idx="9">
                  <c:v>-28.483982520025116</c:v>
                </c:pt>
                <c:pt idx="10">
                  <c:v>9.1522354473068148</c:v>
                </c:pt>
                <c:pt idx="11">
                  <c:v>-52.25884282106697</c:v>
                </c:pt>
                <c:pt idx="12">
                  <c:v>-14.380117556780881</c:v>
                </c:pt>
                <c:pt idx="13">
                  <c:v>25.625024432879783</c:v>
                </c:pt>
                <c:pt idx="14">
                  <c:v>71.566758348813636</c:v>
                </c:pt>
                <c:pt idx="15">
                  <c:v>115.1139534060988</c:v>
                </c:pt>
                <c:pt idx="16">
                  <c:v>167.12374241194945</c:v>
                </c:pt>
                <c:pt idx="17">
                  <c:v>202.03940496133168</c:v>
                </c:pt>
                <c:pt idx="18">
                  <c:v>255.99997435583151</c:v>
                </c:pt>
                <c:pt idx="19">
                  <c:v>317.67854034251434</c:v>
                </c:pt>
                <c:pt idx="20">
                  <c:v>237.11133798876176</c:v>
                </c:pt>
                <c:pt idx="21">
                  <c:v>286.06397013890182</c:v>
                </c:pt>
                <c:pt idx="22">
                  <c:v>336.2033327654089</c:v>
                </c:pt>
                <c:pt idx="23">
                  <c:v>396.33550542587022</c:v>
                </c:pt>
                <c:pt idx="24">
                  <c:v>444.95145592832807</c:v>
                </c:pt>
                <c:pt idx="25">
                  <c:v>356.41367474755702</c:v>
                </c:pt>
                <c:pt idx="26">
                  <c:v>356.41367474755702</c:v>
                </c:pt>
                <c:pt idx="27">
                  <c:v>398.79805208032519</c:v>
                </c:pt>
                <c:pt idx="28">
                  <c:v>398.79805208032519</c:v>
                </c:pt>
                <c:pt idx="29">
                  <c:v>496.32756706357793</c:v>
                </c:pt>
                <c:pt idx="30">
                  <c:v>404.50302850749051</c:v>
                </c:pt>
                <c:pt idx="31">
                  <c:v>473.82109440730346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  <c:min val="-20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1</xdr:row>
      <xdr:rowOff>38100</xdr:rowOff>
    </xdr:from>
    <xdr:to>
      <xdr:col>5</xdr:col>
      <xdr:colOff>1352550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2550" y="133350"/>
          <a:ext cx="360045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19049</xdr:rowOff>
    </xdr:from>
    <xdr:to>
      <xdr:col>2</xdr:col>
      <xdr:colOff>828674</xdr:colOff>
      <xdr:row>3</xdr:row>
      <xdr:rowOff>371474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114299"/>
          <a:ext cx="1104899" cy="1114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276225</xdr:colOff>
      <xdr:row>2</xdr:row>
      <xdr:rowOff>185737</xdr:rowOff>
    </xdr:from>
    <xdr:to>
      <xdr:col>14</xdr:col>
      <xdr:colOff>219075</xdr:colOff>
      <xdr:row>22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701146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2</xdr:col>
      <xdr:colOff>800100</xdr:colOff>
      <xdr:row>1</xdr:row>
      <xdr:rowOff>19051</xdr:rowOff>
    </xdr:from>
    <xdr:to>
      <xdr:col>5</xdr:col>
      <xdr:colOff>857250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6350" y="114301"/>
          <a:ext cx="36766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13</xdr:col>
      <xdr:colOff>190500</xdr:colOff>
      <xdr:row>21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3"/>
  <sheetViews>
    <sheetView showGridLines="0" workbookViewId="0">
      <pane ySplit="6" topLeftCell="A7" activePane="bottomLeft" state="frozen"/>
      <selection pane="bottomLeft" activeCell="O15" sqref="O15"/>
    </sheetView>
  </sheetViews>
  <sheetFormatPr defaultRowHeight="14.4" x14ac:dyDescent="0.3"/>
  <cols>
    <col min="1" max="1" width="2.88671875" customWidth="1"/>
    <col min="2" max="2" width="5" style="6" customWidth="1"/>
    <col min="3" max="3" width="13.21875" customWidth="1"/>
    <col min="4" max="4" width="14.88671875" style="50" customWidth="1"/>
    <col min="5" max="5" width="20" style="51" customWidth="1"/>
    <col min="6" max="6" width="22" style="52" customWidth="1"/>
    <col min="7" max="7" width="20.109375" customWidth="1"/>
    <col min="8" max="8" width="16.44140625" bestFit="1" customWidth="1"/>
    <col min="9" max="9" width="10.109375" style="53" customWidth="1"/>
    <col min="10" max="10" width="12" style="53" bestFit="1" customWidth="1"/>
    <col min="11" max="11" width="11.5546875" customWidth="1"/>
    <col min="12" max="12" width="11.44140625" style="54" customWidth="1"/>
    <col min="13" max="13" width="11.44140625" style="53" bestFit="1" customWidth="1"/>
    <col min="14" max="14" width="12.44140625" style="53" customWidth="1"/>
    <col min="15" max="15" width="12" style="55" customWidth="1"/>
  </cols>
  <sheetData>
    <row r="1" spans="2:15" ht="11.25" customHeight="1" thickBot="1" x14ac:dyDescent="0.35"/>
    <row r="2" spans="2:15" ht="30" customHeight="1" x14ac:dyDescent="0.3">
      <c r="B2" s="135"/>
      <c r="C2" s="136"/>
      <c r="D2" s="136"/>
      <c r="E2" s="136"/>
      <c r="F2" s="137"/>
      <c r="G2" s="126" t="s">
        <v>30</v>
      </c>
      <c r="H2" s="60" t="s">
        <v>31</v>
      </c>
      <c r="I2" s="61">
        <v>100</v>
      </c>
      <c r="J2" s="60" t="s">
        <v>36</v>
      </c>
      <c r="K2" s="61">
        <f>N39+I2</f>
        <v>100.172</v>
      </c>
      <c r="L2" s="129" t="s">
        <v>32</v>
      </c>
      <c r="M2" s="130"/>
      <c r="N2" s="62">
        <f>I39</f>
        <v>124</v>
      </c>
    </row>
    <row r="3" spans="2:15" ht="30" customHeight="1" x14ac:dyDescent="0.3">
      <c r="B3" s="138"/>
      <c r="C3" s="139"/>
      <c r="D3" s="139"/>
      <c r="E3" s="139"/>
      <c r="F3" s="140"/>
      <c r="G3" s="127"/>
      <c r="H3" s="63" t="s">
        <v>16</v>
      </c>
      <c r="I3" s="64">
        <v>45658</v>
      </c>
      <c r="J3" s="65" t="s">
        <v>33</v>
      </c>
      <c r="K3" s="71">
        <f>K2-I2</f>
        <v>0.17199999999999704</v>
      </c>
      <c r="L3" s="131" t="s">
        <v>28</v>
      </c>
      <c r="M3" s="132"/>
      <c r="N3" s="66">
        <f>K3/N2*100</f>
        <v>0.13870967741935247</v>
      </c>
    </row>
    <row r="4" spans="2:15" ht="30" customHeight="1" thickBot="1" x14ac:dyDescent="0.35">
      <c r="B4" s="141"/>
      <c r="C4" s="142"/>
      <c r="D4" s="142"/>
      <c r="E4" s="142"/>
      <c r="F4" s="143"/>
      <c r="G4" s="128"/>
      <c r="H4" s="67" t="s">
        <v>34</v>
      </c>
      <c r="I4" s="68">
        <v>31</v>
      </c>
      <c r="J4" s="67" t="s">
        <v>35</v>
      </c>
      <c r="K4" s="69">
        <f>K3/I2*100</f>
        <v>0.17199999999999704</v>
      </c>
      <c r="L4" s="133" t="s">
        <v>29</v>
      </c>
      <c r="M4" s="134"/>
      <c r="N4" s="70">
        <f>K3/I2*100</f>
        <v>0.17199999999999704</v>
      </c>
    </row>
    <row r="5" spans="2:15" ht="7.5" customHeight="1" x14ac:dyDescent="0.3">
      <c r="K5" s="57"/>
      <c r="L5" s="56"/>
      <c r="M5" s="58"/>
      <c r="N5" s="59"/>
      <c r="O5" s="59"/>
    </row>
    <row r="6" spans="2:15" ht="15.6" x14ac:dyDescent="0.3">
      <c r="B6" s="81" t="s">
        <v>0</v>
      </c>
      <c r="C6" s="72" t="s">
        <v>1</v>
      </c>
      <c r="D6" s="3" t="s">
        <v>40</v>
      </c>
      <c r="E6" s="73" t="s">
        <v>2</v>
      </c>
      <c r="F6" s="3" t="s">
        <v>3</v>
      </c>
      <c r="G6" s="3" t="s">
        <v>4</v>
      </c>
      <c r="H6" s="8" t="s">
        <v>5</v>
      </c>
      <c r="I6" s="8" t="s">
        <v>20</v>
      </c>
      <c r="J6" s="8" t="s">
        <v>22</v>
      </c>
      <c r="K6" s="8" t="s">
        <v>23</v>
      </c>
      <c r="L6" s="8" t="s">
        <v>24</v>
      </c>
      <c r="M6" s="8" t="s">
        <v>25</v>
      </c>
      <c r="N6" s="74" t="s">
        <v>21</v>
      </c>
      <c r="O6"/>
    </row>
    <row r="7" spans="2:15" s="43" customFormat="1" x14ac:dyDescent="0.3">
      <c r="B7" s="82">
        <v>1</v>
      </c>
      <c r="C7" s="45">
        <f>I3</f>
        <v>45658</v>
      </c>
      <c r="D7" s="84" t="s">
        <v>41</v>
      </c>
      <c r="E7" s="84" t="s">
        <v>42</v>
      </c>
      <c r="F7" s="85" t="s">
        <v>43</v>
      </c>
      <c r="G7" s="86" t="s">
        <v>44</v>
      </c>
      <c r="H7" s="87">
        <v>2.04</v>
      </c>
      <c r="I7" s="88">
        <v>4</v>
      </c>
      <c r="J7" s="89" t="s">
        <v>45</v>
      </c>
      <c r="K7" s="90" t="s">
        <v>46</v>
      </c>
      <c r="L7" s="1">
        <f t="shared" ref="L7:L19" si="0">IF(K7="w",(H7-1)*I7,-I7)</f>
        <v>4.16</v>
      </c>
      <c r="M7" s="75">
        <f t="shared" ref="M7:M19" si="1">IF(K7="w",(L7/100*2),0)</f>
        <v>8.3199999999999996E-2</v>
      </c>
      <c r="N7" s="76">
        <f t="shared" ref="N7:N19" si="2">L7-M7</f>
        <v>4.0768000000000004</v>
      </c>
      <c r="O7" s="44"/>
    </row>
    <row r="8" spans="2:15" s="43" customFormat="1" x14ac:dyDescent="0.3">
      <c r="B8" s="82">
        <v>2</v>
      </c>
      <c r="C8" s="49">
        <f t="shared" ref="C8" si="3">C7+1</f>
        <v>45659</v>
      </c>
      <c r="D8" s="84" t="s">
        <v>47</v>
      </c>
      <c r="E8" s="84" t="s">
        <v>48</v>
      </c>
      <c r="F8" s="85" t="s">
        <v>49</v>
      </c>
      <c r="G8" s="91" t="s">
        <v>50</v>
      </c>
      <c r="H8" s="92">
        <v>2</v>
      </c>
      <c r="I8" s="88">
        <v>4</v>
      </c>
      <c r="J8" s="93" t="s">
        <v>51</v>
      </c>
      <c r="K8" s="90" t="s">
        <v>46</v>
      </c>
      <c r="L8" s="1">
        <f t="shared" ref="L8:L9" si="4">IF(K8="w",(H8-1)*I8,-I8)</f>
        <v>4</v>
      </c>
      <c r="M8" s="75">
        <f t="shared" ref="M8:M9" si="5">IF(K8="w",(L8/100*2),0)</f>
        <v>0.08</v>
      </c>
      <c r="N8" s="76">
        <f t="shared" ref="N8:N9" si="6">L8-M8</f>
        <v>3.92</v>
      </c>
      <c r="O8" s="44"/>
    </row>
    <row r="9" spans="2:15" s="43" customFormat="1" x14ac:dyDescent="0.3">
      <c r="B9" s="122">
        <v>3</v>
      </c>
      <c r="C9" s="124">
        <f>C8+1</f>
        <v>45660</v>
      </c>
      <c r="D9" s="118" t="s">
        <v>47</v>
      </c>
      <c r="E9" s="118" t="s">
        <v>52</v>
      </c>
      <c r="F9" s="94" t="s">
        <v>53</v>
      </c>
      <c r="G9" s="91" t="s">
        <v>54</v>
      </c>
      <c r="H9" s="92">
        <v>2.48</v>
      </c>
      <c r="I9" s="95">
        <v>2</v>
      </c>
      <c r="J9" s="120" t="s">
        <v>55</v>
      </c>
      <c r="K9" s="96" t="s">
        <v>56</v>
      </c>
      <c r="L9" s="1">
        <f t="shared" si="4"/>
        <v>-2</v>
      </c>
      <c r="M9" s="75">
        <f t="shared" si="5"/>
        <v>0</v>
      </c>
      <c r="N9" s="76">
        <f t="shared" si="6"/>
        <v>-2</v>
      </c>
      <c r="O9" s="44"/>
    </row>
    <row r="10" spans="2:15" s="43" customFormat="1" x14ac:dyDescent="0.3">
      <c r="B10" s="123"/>
      <c r="C10" s="125"/>
      <c r="D10" s="119"/>
      <c r="E10" s="119"/>
      <c r="F10" s="85" t="s">
        <v>49</v>
      </c>
      <c r="G10" s="91" t="s">
        <v>50</v>
      </c>
      <c r="H10" s="92">
        <v>1.73</v>
      </c>
      <c r="I10" s="97">
        <v>2</v>
      </c>
      <c r="J10" s="121"/>
      <c r="K10" s="98" t="s">
        <v>56</v>
      </c>
      <c r="L10" s="1">
        <f t="shared" si="0"/>
        <v>-2</v>
      </c>
      <c r="M10" s="75">
        <f t="shared" si="1"/>
        <v>0</v>
      </c>
      <c r="N10" s="76">
        <f t="shared" si="2"/>
        <v>-2</v>
      </c>
      <c r="O10" s="44"/>
    </row>
    <row r="11" spans="2:15" s="43" customFormat="1" x14ac:dyDescent="0.3">
      <c r="B11" s="82">
        <v>4</v>
      </c>
      <c r="C11" s="48">
        <f>C9+1</f>
        <v>45661</v>
      </c>
      <c r="D11" s="84" t="s">
        <v>41</v>
      </c>
      <c r="E11" s="84" t="s">
        <v>57</v>
      </c>
      <c r="F11" s="85" t="s">
        <v>53</v>
      </c>
      <c r="G11" s="86" t="s">
        <v>58</v>
      </c>
      <c r="H11" s="92">
        <v>2</v>
      </c>
      <c r="I11" s="88">
        <v>4</v>
      </c>
      <c r="J11" s="99" t="s">
        <v>59</v>
      </c>
      <c r="K11" s="90" t="s">
        <v>56</v>
      </c>
      <c r="L11" s="1">
        <f t="shared" si="0"/>
        <v>-4</v>
      </c>
      <c r="M11" s="75">
        <f t="shared" si="1"/>
        <v>0</v>
      </c>
      <c r="N11" s="76">
        <f t="shared" si="2"/>
        <v>-4</v>
      </c>
      <c r="O11" s="44"/>
    </row>
    <row r="12" spans="2:15" s="43" customFormat="1" x14ac:dyDescent="0.3">
      <c r="B12" s="82">
        <v>5</v>
      </c>
      <c r="C12" s="45">
        <f t="shared" ref="C12:C38" si="7">C11+1</f>
        <v>45662</v>
      </c>
      <c r="D12" s="84" t="s">
        <v>41</v>
      </c>
      <c r="E12" s="84" t="s">
        <v>60</v>
      </c>
      <c r="F12" s="85" t="s">
        <v>61</v>
      </c>
      <c r="G12" s="86" t="s">
        <v>62</v>
      </c>
      <c r="H12" s="87">
        <v>1.91</v>
      </c>
      <c r="I12" s="88">
        <v>4</v>
      </c>
      <c r="J12" s="99" t="s">
        <v>63</v>
      </c>
      <c r="K12" s="90" t="s">
        <v>56</v>
      </c>
      <c r="L12" s="1">
        <f t="shared" si="0"/>
        <v>-4</v>
      </c>
      <c r="M12" s="75">
        <f t="shared" si="1"/>
        <v>0</v>
      </c>
      <c r="N12" s="76">
        <f t="shared" si="2"/>
        <v>-4</v>
      </c>
      <c r="O12" s="44"/>
    </row>
    <row r="13" spans="2:15" s="43" customFormat="1" x14ac:dyDescent="0.3">
      <c r="B13" s="82">
        <v>6</v>
      </c>
      <c r="C13" s="45">
        <f t="shared" si="7"/>
        <v>45663</v>
      </c>
      <c r="D13" s="84" t="s">
        <v>41</v>
      </c>
      <c r="E13" s="84" t="s">
        <v>64</v>
      </c>
      <c r="F13" s="85" t="s">
        <v>53</v>
      </c>
      <c r="G13" s="91" t="s">
        <v>65</v>
      </c>
      <c r="H13" s="92">
        <v>2.36</v>
      </c>
      <c r="I13" s="88">
        <v>4</v>
      </c>
      <c r="J13" s="99" t="s">
        <v>66</v>
      </c>
      <c r="K13" s="90" t="s">
        <v>46</v>
      </c>
      <c r="L13" s="46">
        <f t="shared" si="0"/>
        <v>5.4399999999999995</v>
      </c>
      <c r="M13" s="79">
        <f t="shared" si="1"/>
        <v>0.10879999999999999</v>
      </c>
      <c r="N13" s="80">
        <f t="shared" si="2"/>
        <v>5.3311999999999999</v>
      </c>
      <c r="O13" s="44"/>
    </row>
    <row r="14" spans="2:15" s="43" customFormat="1" x14ac:dyDescent="0.3">
      <c r="B14" s="82">
        <v>7</v>
      </c>
      <c r="C14" s="45">
        <f t="shared" si="7"/>
        <v>45664</v>
      </c>
      <c r="D14" s="84" t="s">
        <v>67</v>
      </c>
      <c r="E14" s="84" t="s">
        <v>68</v>
      </c>
      <c r="F14" s="85" t="s">
        <v>69</v>
      </c>
      <c r="G14" s="91" t="s">
        <v>70</v>
      </c>
      <c r="H14" s="92">
        <v>2.14</v>
      </c>
      <c r="I14" s="88">
        <v>4</v>
      </c>
      <c r="J14" s="99" t="s">
        <v>71</v>
      </c>
      <c r="K14" s="90" t="s">
        <v>46</v>
      </c>
      <c r="L14" s="1">
        <f t="shared" si="0"/>
        <v>4.5600000000000005</v>
      </c>
      <c r="M14" s="75">
        <f t="shared" si="1"/>
        <v>9.1200000000000003E-2</v>
      </c>
      <c r="N14" s="76">
        <f t="shared" si="2"/>
        <v>4.4688000000000008</v>
      </c>
      <c r="O14" s="44"/>
    </row>
    <row r="15" spans="2:15" s="43" customFormat="1" x14ac:dyDescent="0.3">
      <c r="B15" s="82">
        <v>8</v>
      </c>
      <c r="C15" s="49">
        <f t="shared" si="7"/>
        <v>45665</v>
      </c>
      <c r="D15" s="84" t="s">
        <v>67</v>
      </c>
      <c r="E15" s="84" t="s">
        <v>72</v>
      </c>
      <c r="F15" s="85" t="s">
        <v>61</v>
      </c>
      <c r="G15" s="86" t="s">
        <v>62</v>
      </c>
      <c r="H15" s="87">
        <v>2.04</v>
      </c>
      <c r="I15" s="88">
        <v>4</v>
      </c>
      <c r="J15" s="99" t="s">
        <v>73</v>
      </c>
      <c r="K15" s="90" t="s">
        <v>56</v>
      </c>
      <c r="L15" s="47">
        <f t="shared" si="0"/>
        <v>-4</v>
      </c>
      <c r="M15" s="77">
        <f t="shared" si="1"/>
        <v>0</v>
      </c>
      <c r="N15" s="78">
        <f t="shared" si="2"/>
        <v>-4</v>
      </c>
      <c r="O15" s="44"/>
    </row>
    <row r="16" spans="2:15" s="43" customFormat="1" x14ac:dyDescent="0.3">
      <c r="B16" s="82">
        <v>9</v>
      </c>
      <c r="C16" s="49">
        <f t="shared" si="7"/>
        <v>45666</v>
      </c>
      <c r="D16" s="84" t="s">
        <v>47</v>
      </c>
      <c r="E16" s="84" t="s">
        <v>74</v>
      </c>
      <c r="F16" s="85" t="s">
        <v>75</v>
      </c>
      <c r="G16" s="91" t="s">
        <v>76</v>
      </c>
      <c r="H16" s="92">
        <v>2</v>
      </c>
      <c r="I16" s="88">
        <v>4</v>
      </c>
      <c r="J16" s="93" t="s">
        <v>77</v>
      </c>
      <c r="K16" s="90" t="s">
        <v>56</v>
      </c>
      <c r="L16" s="47">
        <v>0</v>
      </c>
      <c r="M16" s="77">
        <f t="shared" si="1"/>
        <v>0</v>
      </c>
      <c r="N16" s="78">
        <f t="shared" si="2"/>
        <v>0</v>
      </c>
      <c r="O16" s="44"/>
    </row>
    <row r="17" spans="2:15" s="43" customFormat="1" x14ac:dyDescent="0.3">
      <c r="B17" s="82">
        <v>10</v>
      </c>
      <c r="C17" s="49">
        <f t="shared" si="7"/>
        <v>45667</v>
      </c>
      <c r="D17" s="84" t="s">
        <v>78</v>
      </c>
      <c r="E17" s="84" t="s">
        <v>79</v>
      </c>
      <c r="F17" s="85" t="s">
        <v>75</v>
      </c>
      <c r="G17" s="91" t="s">
        <v>76</v>
      </c>
      <c r="H17" s="92">
        <v>1.67</v>
      </c>
      <c r="I17" s="95">
        <v>4</v>
      </c>
      <c r="J17" s="100" t="s">
        <v>80</v>
      </c>
      <c r="K17" s="96" t="s">
        <v>46</v>
      </c>
      <c r="L17" s="47">
        <f t="shared" si="0"/>
        <v>2.6799999999999997</v>
      </c>
      <c r="M17" s="77">
        <f t="shared" si="1"/>
        <v>5.3599999999999995E-2</v>
      </c>
      <c r="N17" s="78">
        <f t="shared" si="2"/>
        <v>2.6263999999999998</v>
      </c>
      <c r="O17" s="44"/>
    </row>
    <row r="18" spans="2:15" s="43" customFormat="1" x14ac:dyDescent="0.3">
      <c r="B18" s="82">
        <v>11</v>
      </c>
      <c r="C18" s="49">
        <f t="shared" si="7"/>
        <v>45668</v>
      </c>
      <c r="D18" s="84" t="s">
        <v>78</v>
      </c>
      <c r="E18" s="84" t="s">
        <v>81</v>
      </c>
      <c r="F18" s="85" t="s">
        <v>82</v>
      </c>
      <c r="G18" s="91" t="s">
        <v>83</v>
      </c>
      <c r="H18" s="92">
        <v>1.95</v>
      </c>
      <c r="I18" s="88">
        <v>4</v>
      </c>
      <c r="J18" s="99" t="s">
        <v>59</v>
      </c>
      <c r="K18" s="90" t="s">
        <v>56</v>
      </c>
      <c r="L18" s="47">
        <f t="shared" si="0"/>
        <v>-4</v>
      </c>
      <c r="M18" s="77">
        <f t="shared" si="1"/>
        <v>0</v>
      </c>
      <c r="N18" s="78">
        <f t="shared" si="2"/>
        <v>-4</v>
      </c>
      <c r="O18" s="44"/>
    </row>
    <row r="19" spans="2:15" s="43" customFormat="1" x14ac:dyDescent="0.3">
      <c r="B19" s="82">
        <v>12</v>
      </c>
      <c r="C19" s="49">
        <f t="shared" si="7"/>
        <v>45669</v>
      </c>
      <c r="D19" s="84" t="s">
        <v>78</v>
      </c>
      <c r="E19" s="84" t="s">
        <v>84</v>
      </c>
      <c r="F19" s="85" t="s">
        <v>75</v>
      </c>
      <c r="G19" s="86" t="s">
        <v>76</v>
      </c>
      <c r="H19" s="92">
        <v>1.84</v>
      </c>
      <c r="I19" s="88">
        <v>4</v>
      </c>
      <c r="J19" s="99" t="s">
        <v>59</v>
      </c>
      <c r="K19" s="90" t="s">
        <v>46</v>
      </c>
      <c r="L19" s="47">
        <f t="shared" si="0"/>
        <v>3.3600000000000003</v>
      </c>
      <c r="M19" s="77">
        <f t="shared" si="1"/>
        <v>6.720000000000001E-2</v>
      </c>
      <c r="N19" s="78">
        <f t="shared" si="2"/>
        <v>3.2928000000000002</v>
      </c>
      <c r="O19" s="44"/>
    </row>
    <row r="20" spans="2:15" s="43" customFormat="1" x14ac:dyDescent="0.3">
      <c r="B20" s="82">
        <v>13</v>
      </c>
      <c r="C20" s="49">
        <f t="shared" si="7"/>
        <v>45670</v>
      </c>
      <c r="D20" s="84" t="s">
        <v>85</v>
      </c>
      <c r="E20" s="84" t="s">
        <v>86</v>
      </c>
      <c r="F20" s="85" t="s">
        <v>75</v>
      </c>
      <c r="G20" s="91" t="s">
        <v>76</v>
      </c>
      <c r="H20" s="92">
        <v>1.85</v>
      </c>
      <c r="I20" s="88">
        <v>4</v>
      </c>
      <c r="J20" s="99" t="s">
        <v>73</v>
      </c>
      <c r="K20" s="90" t="s">
        <v>56</v>
      </c>
      <c r="L20" s="47">
        <f t="shared" ref="L20:L36" si="8">IF(K20="w",(H20-1)*I20,-I20)</f>
        <v>-4</v>
      </c>
      <c r="M20" s="77">
        <f t="shared" ref="M20:M36" si="9">IF(K20="w",(L20/100*2),0)</f>
        <v>0</v>
      </c>
      <c r="N20" s="78">
        <f t="shared" ref="N20:N36" si="10">L20-M20</f>
        <v>-4</v>
      </c>
      <c r="O20" s="44"/>
    </row>
    <row r="21" spans="2:15" s="43" customFormat="1" x14ac:dyDescent="0.3">
      <c r="B21" s="82">
        <v>14</v>
      </c>
      <c r="C21" s="49">
        <f t="shared" si="7"/>
        <v>45671</v>
      </c>
      <c r="D21" s="84" t="s">
        <v>41</v>
      </c>
      <c r="E21" s="84" t="s">
        <v>87</v>
      </c>
      <c r="F21" s="85" t="s">
        <v>82</v>
      </c>
      <c r="G21" s="91" t="s">
        <v>83</v>
      </c>
      <c r="H21" s="92">
        <v>1.88</v>
      </c>
      <c r="I21" s="88">
        <v>4</v>
      </c>
      <c r="J21" s="99" t="s">
        <v>88</v>
      </c>
      <c r="K21" s="90" t="s">
        <v>46</v>
      </c>
      <c r="L21" s="47">
        <f t="shared" si="8"/>
        <v>3.5199999999999996</v>
      </c>
      <c r="M21" s="77">
        <f t="shared" si="9"/>
        <v>7.039999999999999E-2</v>
      </c>
      <c r="N21" s="78">
        <f t="shared" si="10"/>
        <v>3.4495999999999998</v>
      </c>
      <c r="O21" s="44"/>
    </row>
    <row r="22" spans="2:15" s="43" customFormat="1" x14ac:dyDescent="0.3">
      <c r="B22" s="82">
        <v>15</v>
      </c>
      <c r="C22" s="49">
        <f t="shared" si="7"/>
        <v>45672</v>
      </c>
      <c r="D22" s="84" t="s">
        <v>41</v>
      </c>
      <c r="E22" s="84" t="s">
        <v>89</v>
      </c>
      <c r="F22" s="85" t="s">
        <v>53</v>
      </c>
      <c r="G22" s="86" t="s">
        <v>90</v>
      </c>
      <c r="H22" s="87">
        <v>2.04</v>
      </c>
      <c r="I22" s="88">
        <v>4</v>
      </c>
      <c r="J22" s="99" t="s">
        <v>71</v>
      </c>
      <c r="K22" s="90" t="s">
        <v>46</v>
      </c>
      <c r="L22" s="47">
        <f t="shared" si="8"/>
        <v>4.16</v>
      </c>
      <c r="M22" s="77">
        <f t="shared" si="9"/>
        <v>8.3199999999999996E-2</v>
      </c>
      <c r="N22" s="78">
        <f t="shared" si="10"/>
        <v>4.0768000000000004</v>
      </c>
      <c r="O22" s="44"/>
    </row>
    <row r="23" spans="2:15" s="43" customFormat="1" x14ac:dyDescent="0.3">
      <c r="B23" s="82">
        <v>16</v>
      </c>
      <c r="C23" s="49">
        <f t="shared" si="7"/>
        <v>45673</v>
      </c>
      <c r="D23" s="84" t="s">
        <v>41</v>
      </c>
      <c r="E23" s="84" t="s">
        <v>91</v>
      </c>
      <c r="F23" s="85" t="s">
        <v>53</v>
      </c>
      <c r="G23" s="91" t="s">
        <v>92</v>
      </c>
      <c r="H23" s="92">
        <v>2.04</v>
      </c>
      <c r="I23" s="88">
        <v>4</v>
      </c>
      <c r="J23" s="101" t="s">
        <v>71</v>
      </c>
      <c r="K23" s="90" t="s">
        <v>46</v>
      </c>
      <c r="L23" s="47">
        <f t="shared" si="8"/>
        <v>4.16</v>
      </c>
      <c r="M23" s="77">
        <f t="shared" si="9"/>
        <v>8.3199999999999996E-2</v>
      </c>
      <c r="N23" s="78">
        <f t="shared" si="10"/>
        <v>4.0768000000000004</v>
      </c>
      <c r="O23" s="44"/>
    </row>
    <row r="24" spans="2:15" s="43" customFormat="1" x14ac:dyDescent="0.3">
      <c r="B24" s="82">
        <v>17</v>
      </c>
      <c r="C24" s="49">
        <f t="shared" si="7"/>
        <v>45674</v>
      </c>
      <c r="D24" s="84" t="s">
        <v>93</v>
      </c>
      <c r="E24" s="84" t="s">
        <v>94</v>
      </c>
      <c r="F24" s="85" t="s">
        <v>53</v>
      </c>
      <c r="G24" s="91" t="s">
        <v>95</v>
      </c>
      <c r="H24" s="92">
        <v>2.64</v>
      </c>
      <c r="I24" s="95">
        <v>4</v>
      </c>
      <c r="J24" s="100" t="s">
        <v>51</v>
      </c>
      <c r="K24" s="96" t="s">
        <v>46</v>
      </c>
      <c r="L24" s="47">
        <f t="shared" si="8"/>
        <v>6.5600000000000005</v>
      </c>
      <c r="M24" s="77">
        <f t="shared" si="9"/>
        <v>0.13120000000000001</v>
      </c>
      <c r="N24" s="78">
        <f t="shared" si="10"/>
        <v>6.4288000000000007</v>
      </c>
      <c r="O24" s="44"/>
    </row>
    <row r="25" spans="2:15" s="43" customFormat="1" x14ac:dyDescent="0.3">
      <c r="B25" s="82">
        <v>18</v>
      </c>
      <c r="C25" s="49">
        <f t="shared" si="7"/>
        <v>45675</v>
      </c>
      <c r="D25" s="84" t="s">
        <v>41</v>
      </c>
      <c r="E25" s="84" t="s">
        <v>96</v>
      </c>
      <c r="F25" s="85" t="s">
        <v>82</v>
      </c>
      <c r="G25" s="91" t="s">
        <v>83</v>
      </c>
      <c r="H25" s="92">
        <v>1.92</v>
      </c>
      <c r="I25" s="88">
        <v>4</v>
      </c>
      <c r="J25" s="99" t="s">
        <v>71</v>
      </c>
      <c r="K25" s="90" t="s">
        <v>56</v>
      </c>
      <c r="L25" s="47">
        <f t="shared" si="8"/>
        <v>-4</v>
      </c>
      <c r="M25" s="77">
        <f t="shared" si="9"/>
        <v>0</v>
      </c>
      <c r="N25" s="78">
        <f t="shared" si="10"/>
        <v>-4</v>
      </c>
      <c r="O25" s="44"/>
    </row>
    <row r="26" spans="2:15" s="43" customFormat="1" x14ac:dyDescent="0.3">
      <c r="B26" s="82">
        <v>19</v>
      </c>
      <c r="C26" s="49">
        <f t="shared" si="7"/>
        <v>45676</v>
      </c>
      <c r="D26" s="84" t="s">
        <v>41</v>
      </c>
      <c r="E26" s="84" t="s">
        <v>97</v>
      </c>
      <c r="F26" s="85" t="s">
        <v>82</v>
      </c>
      <c r="G26" s="86" t="s">
        <v>83</v>
      </c>
      <c r="H26" s="92">
        <v>1.83</v>
      </c>
      <c r="I26" s="88">
        <v>4</v>
      </c>
      <c r="J26" s="99" t="s">
        <v>45</v>
      </c>
      <c r="K26" s="90" t="s">
        <v>46</v>
      </c>
      <c r="L26" s="47">
        <f t="shared" si="8"/>
        <v>3.3200000000000003</v>
      </c>
      <c r="M26" s="77">
        <f t="shared" si="9"/>
        <v>6.6400000000000001E-2</v>
      </c>
      <c r="N26" s="78">
        <f t="shared" si="10"/>
        <v>3.2536000000000005</v>
      </c>
      <c r="O26" s="44"/>
    </row>
    <row r="27" spans="2:15" s="43" customFormat="1" x14ac:dyDescent="0.3">
      <c r="B27" s="82">
        <v>20</v>
      </c>
      <c r="C27" s="49">
        <f t="shared" si="7"/>
        <v>45677</v>
      </c>
      <c r="D27" s="84" t="s">
        <v>41</v>
      </c>
      <c r="E27" s="84" t="s">
        <v>98</v>
      </c>
      <c r="F27" s="85" t="s">
        <v>99</v>
      </c>
      <c r="G27" s="91" t="s">
        <v>100</v>
      </c>
      <c r="H27" s="92">
        <v>2.1</v>
      </c>
      <c r="I27" s="88">
        <v>4</v>
      </c>
      <c r="J27" s="89" t="s">
        <v>101</v>
      </c>
      <c r="K27" s="90" t="s">
        <v>56</v>
      </c>
      <c r="L27" s="47">
        <f t="shared" si="8"/>
        <v>-4</v>
      </c>
      <c r="M27" s="77">
        <f t="shared" si="9"/>
        <v>0</v>
      </c>
      <c r="N27" s="78">
        <f t="shared" si="10"/>
        <v>-4</v>
      </c>
      <c r="O27" s="44"/>
    </row>
    <row r="28" spans="2:15" s="43" customFormat="1" x14ac:dyDescent="0.3">
      <c r="B28" s="82">
        <v>21</v>
      </c>
      <c r="C28" s="49">
        <f t="shared" si="7"/>
        <v>45678</v>
      </c>
      <c r="D28" s="84" t="s">
        <v>102</v>
      </c>
      <c r="E28" s="84" t="s">
        <v>103</v>
      </c>
      <c r="F28" s="85" t="s">
        <v>69</v>
      </c>
      <c r="G28" s="91" t="s">
        <v>104</v>
      </c>
      <c r="H28" s="92">
        <v>2.15</v>
      </c>
      <c r="I28" s="88">
        <v>4</v>
      </c>
      <c r="J28" s="99" t="s">
        <v>73</v>
      </c>
      <c r="K28" s="90" t="s">
        <v>56</v>
      </c>
      <c r="L28" s="47">
        <f t="shared" si="8"/>
        <v>-4</v>
      </c>
      <c r="M28" s="77">
        <f t="shared" si="9"/>
        <v>0</v>
      </c>
      <c r="N28" s="78">
        <f t="shared" si="10"/>
        <v>-4</v>
      </c>
      <c r="O28" s="44"/>
    </row>
    <row r="29" spans="2:15" s="43" customFormat="1" x14ac:dyDescent="0.3">
      <c r="B29" s="82">
        <v>22</v>
      </c>
      <c r="C29" s="49">
        <f t="shared" si="7"/>
        <v>45679</v>
      </c>
      <c r="D29" s="84" t="s">
        <v>102</v>
      </c>
      <c r="E29" s="84" t="s">
        <v>105</v>
      </c>
      <c r="F29" s="85" t="s">
        <v>53</v>
      </c>
      <c r="G29" s="86" t="s">
        <v>106</v>
      </c>
      <c r="H29" s="87">
        <v>2.84</v>
      </c>
      <c r="I29" s="88">
        <v>4</v>
      </c>
      <c r="J29" s="99" t="s">
        <v>107</v>
      </c>
      <c r="K29" s="90" t="s">
        <v>56</v>
      </c>
      <c r="L29" s="47">
        <f t="shared" si="8"/>
        <v>-4</v>
      </c>
      <c r="M29" s="77">
        <f t="shared" si="9"/>
        <v>0</v>
      </c>
      <c r="N29" s="78">
        <f t="shared" si="10"/>
        <v>-4</v>
      </c>
      <c r="O29" s="44"/>
    </row>
    <row r="30" spans="2:15" s="43" customFormat="1" x14ac:dyDescent="0.3">
      <c r="B30" s="82">
        <v>23</v>
      </c>
      <c r="C30" s="49">
        <f t="shared" si="7"/>
        <v>45680</v>
      </c>
      <c r="D30" s="84" t="s">
        <v>108</v>
      </c>
      <c r="E30" s="84" t="s">
        <v>109</v>
      </c>
      <c r="F30" s="85" t="s">
        <v>69</v>
      </c>
      <c r="G30" s="91" t="s">
        <v>110</v>
      </c>
      <c r="H30" s="92">
        <v>1.8</v>
      </c>
      <c r="I30" s="88">
        <v>4</v>
      </c>
      <c r="J30" s="99" t="s">
        <v>73</v>
      </c>
      <c r="K30" s="90" t="s">
        <v>46</v>
      </c>
      <c r="L30" s="47">
        <f t="shared" si="8"/>
        <v>3.2</v>
      </c>
      <c r="M30" s="77">
        <f t="shared" si="9"/>
        <v>6.4000000000000001E-2</v>
      </c>
      <c r="N30" s="78">
        <f t="shared" si="10"/>
        <v>3.1360000000000001</v>
      </c>
      <c r="O30" s="44"/>
    </row>
    <row r="31" spans="2:15" s="43" customFormat="1" x14ac:dyDescent="0.3">
      <c r="B31" s="82">
        <v>24</v>
      </c>
      <c r="C31" s="49">
        <f t="shared" si="7"/>
        <v>45681</v>
      </c>
      <c r="D31" s="84" t="s">
        <v>111</v>
      </c>
      <c r="E31" s="84" t="s">
        <v>112</v>
      </c>
      <c r="F31" s="85" t="s">
        <v>82</v>
      </c>
      <c r="G31" s="91" t="s">
        <v>50</v>
      </c>
      <c r="H31" s="92">
        <v>1.71</v>
      </c>
      <c r="I31" s="95">
        <v>4</v>
      </c>
      <c r="J31" s="100" t="s">
        <v>51</v>
      </c>
      <c r="K31" s="96" t="s">
        <v>46</v>
      </c>
      <c r="L31" s="47">
        <f t="shared" si="8"/>
        <v>2.84</v>
      </c>
      <c r="M31" s="77">
        <f t="shared" si="9"/>
        <v>5.6799999999999996E-2</v>
      </c>
      <c r="N31" s="78">
        <f t="shared" si="10"/>
        <v>2.7831999999999999</v>
      </c>
      <c r="O31" s="44"/>
    </row>
    <row r="32" spans="2:15" s="43" customFormat="1" x14ac:dyDescent="0.3">
      <c r="B32" s="82">
        <v>25</v>
      </c>
      <c r="C32" s="49">
        <f t="shared" si="7"/>
        <v>45682</v>
      </c>
      <c r="D32" s="84" t="s">
        <v>41</v>
      </c>
      <c r="E32" s="84" t="s">
        <v>113</v>
      </c>
      <c r="F32" s="85" t="s">
        <v>69</v>
      </c>
      <c r="G32" s="91" t="s">
        <v>114</v>
      </c>
      <c r="H32" s="92">
        <v>2.6</v>
      </c>
      <c r="I32" s="88">
        <v>4</v>
      </c>
      <c r="J32" s="99" t="s">
        <v>115</v>
      </c>
      <c r="K32" s="90" t="s">
        <v>56</v>
      </c>
      <c r="L32" s="47">
        <f t="shared" si="8"/>
        <v>-4</v>
      </c>
      <c r="M32" s="77">
        <f t="shared" si="9"/>
        <v>0</v>
      </c>
      <c r="N32" s="78">
        <f t="shared" si="10"/>
        <v>-4</v>
      </c>
      <c r="O32" s="44"/>
    </row>
    <row r="33" spans="2:15" s="43" customFormat="1" x14ac:dyDescent="0.3">
      <c r="B33" s="82">
        <v>26</v>
      </c>
      <c r="C33" s="49">
        <f t="shared" si="7"/>
        <v>45683</v>
      </c>
      <c r="D33" s="84" t="s">
        <v>41</v>
      </c>
      <c r="E33" s="84" t="s">
        <v>116</v>
      </c>
      <c r="F33" s="85" t="s">
        <v>53</v>
      </c>
      <c r="G33" s="86" t="s">
        <v>90</v>
      </c>
      <c r="H33" s="92">
        <v>2</v>
      </c>
      <c r="I33" s="88">
        <v>4</v>
      </c>
      <c r="J33" s="99" t="s">
        <v>55</v>
      </c>
      <c r="K33" s="90" t="s">
        <v>56</v>
      </c>
      <c r="L33" s="47">
        <f t="shared" si="8"/>
        <v>-4</v>
      </c>
      <c r="M33" s="77">
        <f t="shared" si="9"/>
        <v>0</v>
      </c>
      <c r="N33" s="78">
        <f t="shared" si="10"/>
        <v>-4</v>
      </c>
      <c r="O33" s="44"/>
    </row>
    <row r="34" spans="2:15" s="43" customFormat="1" x14ac:dyDescent="0.3">
      <c r="B34" s="82">
        <v>27</v>
      </c>
      <c r="C34" s="49">
        <f t="shared" si="7"/>
        <v>45684</v>
      </c>
      <c r="D34" s="84" t="s">
        <v>111</v>
      </c>
      <c r="E34" s="84" t="s">
        <v>117</v>
      </c>
      <c r="F34" s="85" t="s">
        <v>53</v>
      </c>
      <c r="G34" s="91" t="s">
        <v>118</v>
      </c>
      <c r="H34" s="92">
        <v>2.2999999999999998</v>
      </c>
      <c r="I34" s="88">
        <v>4</v>
      </c>
      <c r="J34" s="89" t="s">
        <v>51</v>
      </c>
      <c r="K34" s="90" t="s">
        <v>46</v>
      </c>
      <c r="L34" s="47">
        <f t="shared" si="8"/>
        <v>5.1999999999999993</v>
      </c>
      <c r="M34" s="77">
        <f t="shared" si="9"/>
        <v>0.10399999999999998</v>
      </c>
      <c r="N34" s="78">
        <f t="shared" si="10"/>
        <v>5.0959999999999992</v>
      </c>
      <c r="O34" s="44"/>
    </row>
    <row r="35" spans="2:15" s="43" customFormat="1" x14ac:dyDescent="0.3">
      <c r="B35" s="82">
        <v>28</v>
      </c>
      <c r="C35" s="49">
        <f t="shared" si="7"/>
        <v>45685</v>
      </c>
      <c r="D35" s="84" t="s">
        <v>119</v>
      </c>
      <c r="E35" s="84" t="s">
        <v>120</v>
      </c>
      <c r="F35" s="85" t="s">
        <v>53</v>
      </c>
      <c r="G35" s="91" t="s">
        <v>121</v>
      </c>
      <c r="H35" s="92">
        <v>2.6</v>
      </c>
      <c r="I35" s="88">
        <v>4</v>
      </c>
      <c r="J35" s="99" t="s">
        <v>122</v>
      </c>
      <c r="K35" s="90" t="s">
        <v>56</v>
      </c>
      <c r="L35" s="47">
        <f t="shared" si="8"/>
        <v>-4</v>
      </c>
      <c r="M35" s="77">
        <f t="shared" si="9"/>
        <v>0</v>
      </c>
      <c r="N35" s="78">
        <f t="shared" si="10"/>
        <v>-4</v>
      </c>
      <c r="O35" s="44"/>
    </row>
    <row r="36" spans="2:15" s="43" customFormat="1" x14ac:dyDescent="0.3">
      <c r="B36" s="82">
        <v>29</v>
      </c>
      <c r="C36" s="49">
        <f t="shared" si="7"/>
        <v>45686</v>
      </c>
      <c r="D36" s="84" t="s">
        <v>102</v>
      </c>
      <c r="E36" s="84" t="s">
        <v>123</v>
      </c>
      <c r="F36" s="85" t="s">
        <v>124</v>
      </c>
      <c r="G36" s="86" t="s">
        <v>125</v>
      </c>
      <c r="H36" s="87">
        <v>2.2599999999999998</v>
      </c>
      <c r="I36" s="88">
        <v>4</v>
      </c>
      <c r="J36" s="99" t="s">
        <v>63</v>
      </c>
      <c r="K36" s="90" t="s">
        <v>56</v>
      </c>
      <c r="L36" s="47">
        <f t="shared" si="8"/>
        <v>-4</v>
      </c>
      <c r="M36" s="77">
        <f t="shared" si="9"/>
        <v>0</v>
      </c>
      <c r="N36" s="78">
        <f t="shared" si="10"/>
        <v>-4</v>
      </c>
      <c r="O36" s="44"/>
    </row>
    <row r="37" spans="2:15" s="43" customFormat="1" x14ac:dyDescent="0.3">
      <c r="B37" s="82">
        <v>30</v>
      </c>
      <c r="C37" s="49">
        <f t="shared" si="7"/>
        <v>45687</v>
      </c>
      <c r="D37" s="84" t="s">
        <v>108</v>
      </c>
      <c r="E37" s="84" t="s">
        <v>126</v>
      </c>
      <c r="F37" s="85" t="s">
        <v>127</v>
      </c>
      <c r="G37" s="86" t="s">
        <v>50</v>
      </c>
      <c r="H37" s="87">
        <v>2.06</v>
      </c>
      <c r="I37" s="88">
        <v>4</v>
      </c>
      <c r="J37" s="99" t="s">
        <v>80</v>
      </c>
      <c r="K37" s="90" t="s">
        <v>46</v>
      </c>
      <c r="L37" s="47">
        <f t="shared" ref="L37:L38" si="11">IF(K37="w",(H37-1)*I37,-I37)</f>
        <v>4.24</v>
      </c>
      <c r="M37" s="77">
        <f t="shared" ref="M37:M38" si="12">IF(K37="w",(L37/100*2),0)</f>
        <v>8.48E-2</v>
      </c>
      <c r="N37" s="78">
        <f t="shared" ref="N37:N38" si="13">L37-M37</f>
        <v>4.1551999999999998</v>
      </c>
      <c r="O37" s="44"/>
    </row>
    <row r="38" spans="2:15" s="43" customFormat="1" x14ac:dyDescent="0.3">
      <c r="B38" s="82">
        <v>31</v>
      </c>
      <c r="C38" s="49">
        <f t="shared" si="7"/>
        <v>45688</v>
      </c>
      <c r="D38" s="84" t="s">
        <v>111</v>
      </c>
      <c r="E38" s="84" t="s">
        <v>128</v>
      </c>
      <c r="F38" s="85" t="s">
        <v>53</v>
      </c>
      <c r="G38" s="91" t="s">
        <v>129</v>
      </c>
      <c r="H38" s="92">
        <v>2.2200000000000002</v>
      </c>
      <c r="I38" s="95">
        <v>4</v>
      </c>
      <c r="J38" s="100" t="s">
        <v>45</v>
      </c>
      <c r="K38" s="96" t="s">
        <v>56</v>
      </c>
      <c r="L38" s="47">
        <f t="shared" si="11"/>
        <v>-4</v>
      </c>
      <c r="M38" s="77">
        <f t="shared" si="12"/>
        <v>0</v>
      </c>
      <c r="N38" s="78">
        <f t="shared" si="13"/>
        <v>-4</v>
      </c>
      <c r="O38" s="44"/>
    </row>
    <row r="39" spans="2:15" x14ac:dyDescent="0.3">
      <c r="B39" s="102"/>
      <c r="C39" s="102"/>
      <c r="D39" s="103"/>
      <c r="E39" s="104"/>
      <c r="F39" s="105"/>
      <c r="G39" s="106" t="s">
        <v>26</v>
      </c>
      <c r="H39" s="107">
        <f>SUM(H7:H38)/32</f>
        <v>2.09375</v>
      </c>
      <c r="I39" s="108">
        <f>SUM(I7:I38)</f>
        <v>124</v>
      </c>
      <c r="J39" s="109" t="s">
        <v>27</v>
      </c>
      <c r="K39" s="110" t="s">
        <v>11</v>
      </c>
      <c r="L39" s="111">
        <f>SUM(L7:L38)</f>
        <v>1.4000000000000004</v>
      </c>
      <c r="M39" s="112">
        <f>SUM(M7:M38)</f>
        <v>1.2279999999999998</v>
      </c>
      <c r="N39" s="113">
        <f>L39-M39</f>
        <v>0.1720000000000006</v>
      </c>
      <c r="O39"/>
    </row>
    <row r="40" spans="2:15" x14ac:dyDescent="0.3">
      <c r="C40" s="50"/>
      <c r="D40" s="51"/>
      <c r="E40" s="52"/>
      <c r="F40"/>
      <c r="H40" s="53"/>
      <c r="J40"/>
      <c r="K40" s="54"/>
      <c r="L40" s="53"/>
      <c r="N40" s="55"/>
      <c r="O40"/>
    </row>
    <row r="41" spans="2:15" x14ac:dyDescent="0.3">
      <c r="C41" s="50"/>
      <c r="D41" s="51"/>
      <c r="E41" s="52"/>
      <c r="F41"/>
      <c r="H41" s="53"/>
      <c r="J41"/>
      <c r="K41" s="54"/>
      <c r="L41" s="53"/>
      <c r="N41" s="55"/>
      <c r="O41"/>
    </row>
    <row r="42" spans="2:15" x14ac:dyDescent="0.3">
      <c r="C42" s="50"/>
      <c r="D42" s="51"/>
      <c r="E42" s="52"/>
      <c r="F42"/>
      <c r="H42" s="53"/>
      <c r="J42"/>
      <c r="K42" s="54"/>
      <c r="L42" s="53"/>
      <c r="N42" s="55"/>
      <c r="O42"/>
    </row>
    <row r="43" spans="2:15" x14ac:dyDescent="0.3">
      <c r="C43" s="50"/>
      <c r="D43" s="51"/>
      <c r="E43" s="52"/>
      <c r="F43"/>
      <c r="H43" s="53"/>
      <c r="J43"/>
      <c r="K43" s="54"/>
      <c r="L43" s="53"/>
      <c r="N43" s="55"/>
      <c r="O43"/>
    </row>
    <row r="44" spans="2:15" x14ac:dyDescent="0.3">
      <c r="C44" s="50"/>
      <c r="D44" s="51"/>
      <c r="E44" s="52"/>
      <c r="F44"/>
      <c r="H44" s="53"/>
      <c r="J44"/>
      <c r="K44" s="54"/>
      <c r="L44" s="53"/>
      <c r="N44" s="55"/>
      <c r="O44"/>
    </row>
    <row r="45" spans="2:15" x14ac:dyDescent="0.3">
      <c r="C45" s="50"/>
      <c r="D45" s="51"/>
      <c r="E45" s="52"/>
      <c r="H45" s="53"/>
      <c r="J45"/>
      <c r="K45" s="54"/>
      <c r="L45" s="53"/>
      <c r="N45" s="55"/>
      <c r="O45"/>
    </row>
    <row r="46" spans="2:15" x14ac:dyDescent="0.3">
      <c r="C46" s="50"/>
      <c r="D46" s="51"/>
      <c r="E46" s="52"/>
      <c r="F46"/>
      <c r="H46" s="53"/>
      <c r="J46"/>
      <c r="K46" s="54"/>
      <c r="L46" s="53"/>
      <c r="N46" s="55"/>
      <c r="O46"/>
    </row>
    <row r="47" spans="2:15" x14ac:dyDescent="0.3">
      <c r="C47" s="50"/>
      <c r="D47" s="51"/>
      <c r="E47" s="52"/>
      <c r="F47"/>
      <c r="H47" s="53"/>
      <c r="J47"/>
      <c r="K47" s="54"/>
      <c r="L47" s="53"/>
      <c r="N47" s="55"/>
      <c r="O47"/>
    </row>
    <row r="48" spans="2:15" x14ac:dyDescent="0.3">
      <c r="C48" s="50"/>
      <c r="D48" s="51"/>
      <c r="E48" s="52"/>
      <c r="F48"/>
      <c r="H48" s="53"/>
      <c r="J48"/>
      <c r="K48" s="54"/>
      <c r="L48" s="53"/>
      <c r="N48" s="55"/>
      <c r="O48"/>
    </row>
    <row r="49" spans="3:15" x14ac:dyDescent="0.3">
      <c r="C49" s="50"/>
      <c r="D49" s="51"/>
      <c r="E49" s="52"/>
      <c r="F49"/>
      <c r="H49" s="53"/>
      <c r="J49"/>
      <c r="K49" s="54"/>
      <c r="L49" s="53"/>
      <c r="N49" s="55"/>
      <c r="O49"/>
    </row>
    <row r="50" spans="3:15" x14ac:dyDescent="0.3">
      <c r="C50" s="50"/>
      <c r="D50" s="51"/>
      <c r="E50" s="52"/>
      <c r="F50"/>
      <c r="H50" s="53"/>
      <c r="J50"/>
      <c r="K50" s="54"/>
      <c r="L50" s="53"/>
      <c r="N50" s="55"/>
      <c r="O50"/>
    </row>
    <row r="51" spans="3:15" x14ac:dyDescent="0.3">
      <c r="C51" s="50"/>
      <c r="D51" s="51"/>
      <c r="E51" s="52"/>
      <c r="F51"/>
      <c r="H51" s="53"/>
      <c r="J51"/>
      <c r="K51" s="54"/>
      <c r="L51" s="53"/>
      <c r="N51" s="55"/>
      <c r="O51"/>
    </row>
    <row r="52" spans="3:15" x14ac:dyDescent="0.3">
      <c r="C52" s="50"/>
      <c r="D52" s="51"/>
      <c r="E52" s="52"/>
      <c r="F52"/>
      <c r="H52" s="53"/>
      <c r="J52"/>
      <c r="K52" s="54"/>
      <c r="L52" s="53"/>
      <c r="N52" s="55"/>
      <c r="O52"/>
    </row>
    <row r="53" spans="3:15" x14ac:dyDescent="0.3">
      <c r="C53" s="50"/>
      <c r="D53" s="51"/>
      <c r="E53" s="52"/>
      <c r="F53"/>
      <c r="H53" s="53"/>
      <c r="J53"/>
      <c r="K53" s="54"/>
      <c r="L53" s="53"/>
      <c r="N53" s="55"/>
      <c r="O53"/>
    </row>
    <row r="54" spans="3:15" x14ac:dyDescent="0.3">
      <c r="C54" s="50"/>
      <c r="D54" s="51"/>
      <c r="E54" s="52"/>
      <c r="F54"/>
      <c r="H54" s="53"/>
      <c r="J54"/>
      <c r="K54" s="54"/>
      <c r="L54" s="53"/>
      <c r="N54" s="55"/>
      <c r="O54"/>
    </row>
    <row r="55" spans="3:15" x14ac:dyDescent="0.3">
      <c r="C55" s="50"/>
      <c r="D55" s="51"/>
      <c r="E55" s="52"/>
      <c r="F55"/>
      <c r="H55" s="53"/>
      <c r="J55"/>
      <c r="K55" s="54"/>
      <c r="L55" s="53"/>
      <c r="N55" s="55"/>
      <c r="O55"/>
    </row>
    <row r="56" spans="3:15" x14ac:dyDescent="0.3">
      <c r="C56" s="50"/>
      <c r="D56" s="51"/>
      <c r="E56" s="52"/>
      <c r="F56"/>
      <c r="H56" s="53"/>
      <c r="J56"/>
      <c r="K56" s="54"/>
      <c r="L56" s="53"/>
      <c r="N56" s="55"/>
      <c r="O56"/>
    </row>
    <row r="57" spans="3:15" x14ac:dyDescent="0.3">
      <c r="C57" s="50"/>
      <c r="D57" s="51"/>
      <c r="E57" s="52"/>
      <c r="F57"/>
      <c r="H57" s="53"/>
      <c r="J57"/>
      <c r="K57" s="54"/>
      <c r="L57" s="53"/>
      <c r="N57" s="55"/>
      <c r="O57"/>
    </row>
    <row r="58" spans="3:15" x14ac:dyDescent="0.3">
      <c r="C58" s="50"/>
      <c r="D58" s="51"/>
      <c r="E58" s="52"/>
      <c r="F58"/>
      <c r="H58" s="53"/>
      <c r="J58"/>
      <c r="K58" s="54"/>
      <c r="L58" s="53"/>
      <c r="N58" s="55"/>
      <c r="O58"/>
    </row>
    <row r="59" spans="3:15" x14ac:dyDescent="0.3">
      <c r="C59" s="50"/>
      <c r="D59" s="51"/>
      <c r="E59" s="52"/>
      <c r="F59"/>
      <c r="H59" s="53"/>
      <c r="J59"/>
      <c r="K59" s="54"/>
      <c r="L59" s="53"/>
      <c r="N59" s="55"/>
      <c r="O59"/>
    </row>
    <row r="60" spans="3:15" x14ac:dyDescent="0.3">
      <c r="C60" s="50"/>
      <c r="D60" s="51"/>
      <c r="E60" s="52"/>
      <c r="F60"/>
      <c r="H60" s="53"/>
      <c r="J60"/>
      <c r="K60" s="54"/>
      <c r="L60" s="53"/>
      <c r="N60" s="55"/>
      <c r="O60"/>
    </row>
    <row r="61" spans="3:15" x14ac:dyDescent="0.3">
      <c r="C61" s="50"/>
      <c r="D61" s="51"/>
      <c r="E61" s="52"/>
      <c r="F61"/>
      <c r="H61" s="53"/>
      <c r="J61"/>
      <c r="K61" s="54"/>
      <c r="L61" s="53"/>
      <c r="N61" s="55"/>
      <c r="O61"/>
    </row>
    <row r="62" spans="3:15" x14ac:dyDescent="0.3">
      <c r="C62" s="50"/>
      <c r="D62" s="51"/>
      <c r="E62" s="52"/>
      <c r="F62"/>
      <c r="H62" s="53"/>
      <c r="J62"/>
      <c r="K62" s="54"/>
      <c r="L62" s="53"/>
      <c r="N62" s="55"/>
      <c r="O62"/>
    </row>
    <row r="63" spans="3:15" x14ac:dyDescent="0.3">
      <c r="C63" s="50"/>
      <c r="D63" s="51"/>
      <c r="E63" s="52"/>
      <c r="F63"/>
      <c r="H63" s="53"/>
      <c r="J63"/>
      <c r="K63" s="54"/>
      <c r="L63" s="53"/>
      <c r="N63" s="55"/>
      <c r="O63"/>
    </row>
  </sheetData>
  <mergeCells count="10">
    <mergeCell ref="G2:G4"/>
    <mergeCell ref="L2:M2"/>
    <mergeCell ref="L3:M3"/>
    <mergeCell ref="L4:M4"/>
    <mergeCell ref="B2:F4"/>
    <mergeCell ref="D9:D10"/>
    <mergeCell ref="E9:E10"/>
    <mergeCell ref="J9:J10"/>
    <mergeCell ref="B9:B10"/>
    <mergeCell ref="C9:C10"/>
  </mergeCells>
  <conditionalFormatting sqref="J39:K39">
    <cfRule type="cellIs" dxfId="14" priority="1" operator="equal">
      <formula>"L"</formula>
    </cfRule>
    <cfRule type="cellIs" dxfId="13" priority="2" operator="equal">
      <formula>"D"</formula>
    </cfRule>
    <cfRule type="cellIs" dxfId="12" priority="3" operator="equal">
      <formula>"W"</formula>
    </cfRule>
  </conditionalFormatting>
  <conditionalFormatting sqref="K6:K38">
    <cfRule type="cellIs" dxfId="11" priority="4" operator="equal">
      <formula>"L"</formula>
    </cfRule>
    <cfRule type="cellIs" dxfId="10" priority="5" operator="equal">
      <formula>"D"</formula>
    </cfRule>
    <cfRule type="cellIs" dxfId="9" priority="6" operator="equal">
      <formula>"W"</formula>
    </cfRule>
  </conditionalFormatting>
  <conditionalFormatting sqref="K40:K63">
    <cfRule type="cellIs" dxfId="8" priority="27" operator="equal">
      <formula>"L"</formula>
    </cfRule>
    <cfRule type="cellIs" dxfId="7" priority="28" operator="equal">
      <formula>"D"</formula>
    </cfRule>
    <cfRule type="cellIs" dxfId="6" priority="29" operator="equal">
      <formula>"W"</formula>
    </cfRule>
  </conditionalFormatting>
  <conditionalFormatting sqref="L1 L5 L64:L1048576">
    <cfRule type="cellIs" dxfId="5" priority="174" operator="equal">
      <formula>"L"</formula>
    </cfRule>
    <cfRule type="cellIs" dxfId="4" priority="175" operator="equal">
      <formula>"D"</formula>
    </cfRule>
    <cfRule type="cellIs" dxfId="3" priority="176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6"/>
  <sheetViews>
    <sheetView showGridLines="0" workbookViewId="0">
      <pane ySplit="2" topLeftCell="A3" activePane="bottomLeft" state="frozen"/>
      <selection activeCell="D23" sqref="D23"/>
      <selection pane="bottomLeft" activeCell="P18" sqref="P18"/>
    </sheetView>
  </sheetViews>
  <sheetFormatPr defaultRowHeight="14.4" x14ac:dyDescent="0.3"/>
  <cols>
    <col min="1" max="1" width="3.6640625" customWidth="1"/>
    <col min="3" max="3" width="23" bestFit="1" customWidth="1"/>
    <col min="4" max="4" width="17.88671875" bestFit="1" customWidth="1"/>
  </cols>
  <sheetData>
    <row r="2" spans="2:4" ht="25.2" x14ac:dyDescent="0.45">
      <c r="B2" s="42" t="s">
        <v>130</v>
      </c>
    </row>
    <row r="4" spans="2:4" ht="21" customHeight="1" x14ac:dyDescent="0.3">
      <c r="B4" s="38" t="s">
        <v>0</v>
      </c>
      <c r="C4" s="38" t="s">
        <v>39</v>
      </c>
      <c r="D4" s="38" t="s">
        <v>189</v>
      </c>
    </row>
    <row r="5" spans="2:4" x14ac:dyDescent="0.3">
      <c r="B5" s="41">
        <v>0</v>
      </c>
      <c r="C5" s="39">
        <v>0</v>
      </c>
      <c r="D5" s="40">
        <v>0</v>
      </c>
    </row>
    <row r="6" spans="2:4" x14ac:dyDescent="0.3">
      <c r="B6" s="41">
        <v>1</v>
      </c>
      <c r="C6" s="39">
        <f>'FTR - Results'!N7</f>
        <v>4.0768000000000004</v>
      </c>
      <c r="D6" s="40">
        <f>D5+C6</f>
        <v>4.0768000000000004</v>
      </c>
    </row>
    <row r="7" spans="2:4" x14ac:dyDescent="0.3">
      <c r="B7" s="41">
        <v>2</v>
      </c>
      <c r="C7" s="39">
        <f>'FTR - Results'!N8</f>
        <v>3.92</v>
      </c>
      <c r="D7" s="40">
        <f t="shared" ref="D7:D35" si="0">D6+C7</f>
        <v>7.9968000000000004</v>
      </c>
    </row>
    <row r="8" spans="2:4" x14ac:dyDescent="0.3">
      <c r="B8" s="41">
        <v>3</v>
      </c>
      <c r="C8" s="39">
        <f>'FTR - Results'!N9+'FTR - Results'!N10</f>
        <v>-4</v>
      </c>
      <c r="D8" s="40">
        <f t="shared" si="0"/>
        <v>3.9968000000000004</v>
      </c>
    </row>
    <row r="9" spans="2:4" x14ac:dyDescent="0.3">
      <c r="B9" s="41">
        <v>4</v>
      </c>
      <c r="C9" s="39">
        <f>'FTR - Results'!N11</f>
        <v>-4</v>
      </c>
      <c r="D9" s="40">
        <f t="shared" si="0"/>
        <v>-3.1999999999996476E-3</v>
      </c>
    </row>
    <row r="10" spans="2:4" x14ac:dyDescent="0.3">
      <c r="B10" s="41">
        <v>5</v>
      </c>
      <c r="C10" s="39">
        <f>'FTR - Results'!N12</f>
        <v>-4</v>
      </c>
      <c r="D10" s="40">
        <f t="shared" si="0"/>
        <v>-4.0031999999999996</v>
      </c>
    </row>
    <row r="11" spans="2:4" x14ac:dyDescent="0.3">
      <c r="B11" s="41">
        <v>6</v>
      </c>
      <c r="C11" s="39">
        <f>'FTR - Results'!N13</f>
        <v>5.3311999999999999</v>
      </c>
      <c r="D11" s="40">
        <f t="shared" si="0"/>
        <v>1.3280000000000003</v>
      </c>
    </row>
    <row r="12" spans="2:4" x14ac:dyDescent="0.3">
      <c r="B12" s="41">
        <v>7</v>
      </c>
      <c r="C12" s="39">
        <f>'FTR - Results'!N14</f>
        <v>4.4688000000000008</v>
      </c>
      <c r="D12" s="40">
        <f t="shared" si="0"/>
        <v>5.7968000000000011</v>
      </c>
    </row>
    <row r="13" spans="2:4" x14ac:dyDescent="0.3">
      <c r="B13" s="41">
        <v>8</v>
      </c>
      <c r="C13" s="39">
        <f>'FTR - Results'!N15</f>
        <v>-4</v>
      </c>
      <c r="D13" s="40">
        <f t="shared" si="0"/>
        <v>1.7968000000000011</v>
      </c>
    </row>
    <row r="14" spans="2:4" x14ac:dyDescent="0.3">
      <c r="B14" s="41">
        <v>9</v>
      </c>
      <c r="C14" s="39">
        <f>'FTR - Results'!N16</f>
        <v>0</v>
      </c>
      <c r="D14" s="40">
        <f t="shared" si="0"/>
        <v>1.7968000000000011</v>
      </c>
    </row>
    <row r="15" spans="2:4" x14ac:dyDescent="0.3">
      <c r="B15" s="41">
        <v>10</v>
      </c>
      <c r="C15" s="39">
        <f>'FTR - Results'!N17</f>
        <v>2.6263999999999998</v>
      </c>
      <c r="D15" s="40">
        <f t="shared" si="0"/>
        <v>4.4232000000000014</v>
      </c>
    </row>
    <row r="16" spans="2:4" x14ac:dyDescent="0.3">
      <c r="B16" s="41">
        <v>11</v>
      </c>
      <c r="C16" s="39">
        <f>'FTR - Results'!N18</f>
        <v>-4</v>
      </c>
      <c r="D16" s="40">
        <f t="shared" si="0"/>
        <v>0.42320000000000135</v>
      </c>
    </row>
    <row r="17" spans="2:4" x14ac:dyDescent="0.3">
      <c r="B17" s="41">
        <v>12</v>
      </c>
      <c r="C17" s="39">
        <f>'FTR - Results'!N19</f>
        <v>3.2928000000000002</v>
      </c>
      <c r="D17" s="40">
        <f t="shared" si="0"/>
        <v>3.7160000000000015</v>
      </c>
    </row>
    <row r="18" spans="2:4" x14ac:dyDescent="0.3">
      <c r="B18" s="41">
        <v>13</v>
      </c>
      <c r="C18" s="39">
        <f>'FTR - Results'!N20</f>
        <v>-4</v>
      </c>
      <c r="D18" s="40">
        <f t="shared" si="0"/>
        <v>-0.28399999999999848</v>
      </c>
    </row>
    <row r="19" spans="2:4" x14ac:dyDescent="0.3">
      <c r="B19" s="41">
        <v>14</v>
      </c>
      <c r="C19" s="39">
        <f>'FTR - Results'!N21</f>
        <v>3.4495999999999998</v>
      </c>
      <c r="D19" s="40">
        <f t="shared" si="0"/>
        <v>3.1656000000000013</v>
      </c>
    </row>
    <row r="20" spans="2:4" x14ac:dyDescent="0.3">
      <c r="B20" s="41">
        <v>15</v>
      </c>
      <c r="C20" s="39">
        <f>'FTR - Results'!N22</f>
        <v>4.0768000000000004</v>
      </c>
      <c r="D20" s="40">
        <f t="shared" si="0"/>
        <v>7.2424000000000017</v>
      </c>
    </row>
    <row r="21" spans="2:4" x14ac:dyDescent="0.3">
      <c r="B21" s="41">
        <v>16</v>
      </c>
      <c r="C21" s="39">
        <f>'FTR - Results'!N23</f>
        <v>4.0768000000000004</v>
      </c>
      <c r="D21" s="40">
        <f t="shared" si="0"/>
        <v>11.319200000000002</v>
      </c>
    </row>
    <row r="22" spans="2:4" x14ac:dyDescent="0.3">
      <c r="B22" s="41">
        <v>17</v>
      </c>
      <c r="C22" s="39">
        <f>'FTR - Results'!N24</f>
        <v>6.4288000000000007</v>
      </c>
      <c r="D22" s="40">
        <f t="shared" si="0"/>
        <v>17.748000000000005</v>
      </c>
    </row>
    <row r="23" spans="2:4" x14ac:dyDescent="0.3">
      <c r="B23" s="41">
        <v>18</v>
      </c>
      <c r="C23" s="39">
        <f>'FTR - Results'!N25</f>
        <v>-4</v>
      </c>
      <c r="D23" s="40">
        <f t="shared" si="0"/>
        <v>13.748000000000005</v>
      </c>
    </row>
    <row r="24" spans="2:4" x14ac:dyDescent="0.3">
      <c r="B24" s="41">
        <v>19</v>
      </c>
      <c r="C24" s="39">
        <f>'FTR - Results'!N26</f>
        <v>3.2536000000000005</v>
      </c>
      <c r="D24" s="40">
        <f t="shared" si="0"/>
        <v>17.001600000000003</v>
      </c>
    </row>
    <row r="25" spans="2:4" x14ac:dyDescent="0.3">
      <c r="B25" s="41">
        <v>20</v>
      </c>
      <c r="C25" s="39">
        <f>'FTR - Results'!N27</f>
        <v>-4</v>
      </c>
      <c r="D25" s="40">
        <f t="shared" si="0"/>
        <v>13.001600000000003</v>
      </c>
    </row>
    <row r="26" spans="2:4" x14ac:dyDescent="0.3">
      <c r="B26" s="41">
        <v>21</v>
      </c>
      <c r="C26" s="39">
        <f>'FTR - Results'!N28</f>
        <v>-4</v>
      </c>
      <c r="D26" s="40">
        <f t="shared" si="0"/>
        <v>9.0016000000000034</v>
      </c>
    </row>
    <row r="27" spans="2:4" x14ac:dyDescent="0.3">
      <c r="B27" s="41">
        <v>22</v>
      </c>
      <c r="C27" s="39">
        <f>'FTR - Results'!N29</f>
        <v>-4</v>
      </c>
      <c r="D27" s="40">
        <f t="shared" si="0"/>
        <v>5.0016000000000034</v>
      </c>
    </row>
    <row r="28" spans="2:4" x14ac:dyDescent="0.3">
      <c r="B28" s="41">
        <v>23</v>
      </c>
      <c r="C28" s="39">
        <f>'FTR - Results'!N30</f>
        <v>3.1360000000000001</v>
      </c>
      <c r="D28" s="40">
        <f t="shared" si="0"/>
        <v>8.1376000000000026</v>
      </c>
    </row>
    <row r="29" spans="2:4" x14ac:dyDescent="0.3">
      <c r="B29" s="41">
        <v>24</v>
      </c>
      <c r="C29" s="39">
        <f>'FTR - Results'!N31</f>
        <v>2.7831999999999999</v>
      </c>
      <c r="D29" s="40">
        <f t="shared" si="0"/>
        <v>10.920800000000003</v>
      </c>
    </row>
    <row r="30" spans="2:4" x14ac:dyDescent="0.3">
      <c r="B30" s="41">
        <v>25</v>
      </c>
      <c r="C30" s="39">
        <f>'FTR - Results'!N32</f>
        <v>-4</v>
      </c>
      <c r="D30" s="40">
        <f t="shared" si="0"/>
        <v>6.9208000000000034</v>
      </c>
    </row>
    <row r="31" spans="2:4" x14ac:dyDescent="0.3">
      <c r="B31" s="41">
        <v>26</v>
      </c>
      <c r="C31" s="39">
        <f>'FTR - Results'!N33</f>
        <v>-4</v>
      </c>
      <c r="D31" s="40">
        <f t="shared" si="0"/>
        <v>2.9208000000000034</v>
      </c>
    </row>
    <row r="32" spans="2:4" x14ac:dyDescent="0.3">
      <c r="B32" s="41">
        <v>27</v>
      </c>
      <c r="C32" s="39">
        <f>'FTR - Results'!N34</f>
        <v>5.0959999999999992</v>
      </c>
      <c r="D32" s="40">
        <f t="shared" si="0"/>
        <v>8.0168000000000035</v>
      </c>
    </row>
    <row r="33" spans="2:4" x14ac:dyDescent="0.3">
      <c r="B33" s="41">
        <v>28</v>
      </c>
      <c r="C33" s="39">
        <f>'FTR - Results'!N35</f>
        <v>-4</v>
      </c>
      <c r="D33" s="40">
        <f t="shared" si="0"/>
        <v>4.0168000000000035</v>
      </c>
    </row>
    <row r="34" spans="2:4" x14ac:dyDescent="0.3">
      <c r="B34" s="41">
        <v>29</v>
      </c>
      <c r="C34" s="39">
        <f>'FTR - Results'!N36</f>
        <v>-4</v>
      </c>
      <c r="D34" s="40">
        <f t="shared" si="0"/>
        <v>1.6800000000003479E-2</v>
      </c>
    </row>
    <row r="35" spans="2:4" x14ac:dyDescent="0.3">
      <c r="B35" s="41">
        <v>30</v>
      </c>
      <c r="C35" s="39">
        <f>'FTR - Results'!N37</f>
        <v>4.1551999999999998</v>
      </c>
      <c r="D35" s="40">
        <f t="shared" si="0"/>
        <v>4.1720000000000033</v>
      </c>
    </row>
    <row r="36" spans="2:4" x14ac:dyDescent="0.3">
      <c r="B36" s="41">
        <v>31</v>
      </c>
      <c r="C36" s="39">
        <f>'FTR - Results'!N38</f>
        <v>-4</v>
      </c>
      <c r="D36" s="40">
        <f t="shared" ref="D36" si="1">D35+C36</f>
        <v>0.17200000000000326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7"/>
  <sheetViews>
    <sheetView showGridLines="0" tabSelected="1" workbookViewId="0">
      <pane ySplit="6" topLeftCell="A7" activePane="bottomLeft" state="frozen"/>
      <selection pane="bottomLeft" activeCell="B38" sqref="B38"/>
    </sheetView>
  </sheetViews>
  <sheetFormatPr defaultRowHeight="14.4" x14ac:dyDescent="0.3"/>
  <cols>
    <col min="1" max="1" width="1.44140625" customWidth="1"/>
    <col min="2" max="2" width="5.6640625" customWidth="1"/>
    <col min="3" max="3" width="12.88671875" customWidth="1"/>
    <col min="4" max="4" width="13.33203125" customWidth="1"/>
    <col min="5" max="5" width="28.109375" customWidth="1"/>
    <col min="6" max="6" width="16" customWidth="1"/>
    <col min="7" max="7" width="21.44140625" customWidth="1"/>
    <col min="8" max="8" width="10.44140625" customWidth="1"/>
    <col min="9" max="9" width="12" customWidth="1"/>
    <col min="10" max="10" width="11.109375" style="6" customWidth="1"/>
    <col min="11" max="11" width="10" style="14" customWidth="1"/>
    <col min="12" max="12" width="12.44140625" customWidth="1"/>
    <col min="13" max="13" width="9.88671875" style="6" customWidth="1"/>
    <col min="14" max="14" width="11.332031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15"/>
      <c r="C2" s="16"/>
      <c r="D2" s="16"/>
      <c r="E2" s="16"/>
      <c r="F2" s="20"/>
      <c r="G2" s="144" t="s">
        <v>13</v>
      </c>
      <c r="H2" s="26" t="s">
        <v>14</v>
      </c>
      <c r="I2" s="37">
        <v>1000</v>
      </c>
      <c r="J2"/>
      <c r="K2" s="21"/>
      <c r="N2" s="31" t="s">
        <v>15</v>
      </c>
      <c r="O2" s="32">
        <f>O37</f>
        <v>1494.0130679252861</v>
      </c>
    </row>
    <row r="3" spans="2:15" ht="21" customHeight="1" x14ac:dyDescent="0.4">
      <c r="B3" s="22"/>
      <c r="C3" s="23"/>
      <c r="D3" s="23"/>
      <c r="E3" s="23"/>
      <c r="F3" s="24"/>
      <c r="G3" s="145"/>
      <c r="H3" s="27" t="s">
        <v>16</v>
      </c>
      <c r="I3" s="28">
        <v>45658</v>
      </c>
      <c r="J3"/>
      <c r="K3" s="21"/>
      <c r="N3" s="33" t="s">
        <v>17</v>
      </c>
      <c r="O3" s="34">
        <f>O2-I2</f>
        <v>494.01306792528612</v>
      </c>
    </row>
    <row r="4" spans="2:15" ht="21" customHeight="1" thickBot="1" x14ac:dyDescent="0.4">
      <c r="B4" s="17"/>
      <c r="C4" s="18"/>
      <c r="D4" s="19"/>
      <c r="E4" s="19"/>
      <c r="F4" s="25"/>
      <c r="G4" s="146"/>
      <c r="H4" s="29" t="s">
        <v>18</v>
      </c>
      <c r="I4" s="30">
        <v>31</v>
      </c>
      <c r="J4"/>
      <c r="K4" s="21"/>
      <c r="N4" s="35" t="s">
        <v>19</v>
      </c>
      <c r="O4" s="36">
        <f>SUM(O2-I2)/I2*100</f>
        <v>49.401306792528608</v>
      </c>
    </row>
    <row r="5" spans="2:15" ht="7.5" customHeight="1" x14ac:dyDescent="0.3"/>
    <row r="6" spans="2:15" ht="15.6" x14ac:dyDescent="0.3">
      <c r="B6" s="8" t="s">
        <v>0</v>
      </c>
      <c r="C6" s="3" t="s">
        <v>1</v>
      </c>
      <c r="D6" s="4" t="s">
        <v>40</v>
      </c>
      <c r="E6" s="5" t="s">
        <v>2</v>
      </c>
      <c r="F6" s="4" t="s">
        <v>3</v>
      </c>
      <c r="G6" s="4" t="s">
        <v>4</v>
      </c>
      <c r="H6" s="4" t="s">
        <v>5</v>
      </c>
      <c r="I6" s="4" t="s">
        <v>6</v>
      </c>
      <c r="J6" s="13" t="s">
        <v>9</v>
      </c>
      <c r="K6" s="8" t="s">
        <v>10</v>
      </c>
      <c r="L6" s="9" t="s">
        <v>7</v>
      </c>
      <c r="M6" s="7" t="s">
        <v>11</v>
      </c>
      <c r="N6" s="7" t="s">
        <v>12</v>
      </c>
      <c r="O6" s="4" t="s">
        <v>8</v>
      </c>
    </row>
    <row r="7" spans="2:15" x14ac:dyDescent="0.3">
      <c r="B7" s="11">
        <v>1</v>
      </c>
      <c r="C7" s="10">
        <f>I3</f>
        <v>45658</v>
      </c>
      <c r="D7" s="84" t="s">
        <v>41</v>
      </c>
      <c r="E7" s="114" t="s">
        <v>131</v>
      </c>
      <c r="F7" s="85" t="s">
        <v>69</v>
      </c>
      <c r="G7" s="85" t="s">
        <v>132</v>
      </c>
      <c r="H7" s="115">
        <v>1.72</v>
      </c>
      <c r="I7" s="116">
        <f>L7/16.5</f>
        <v>60.606060606060609</v>
      </c>
      <c r="J7" s="99" t="s">
        <v>107</v>
      </c>
      <c r="K7" s="117" t="s">
        <v>46</v>
      </c>
      <c r="L7" s="2">
        <f>I2</f>
        <v>1000</v>
      </c>
      <c r="M7" s="1">
        <f t="shared" ref="M7:M9" si="0">IF(K7="w",(H7-1)*I7,-I7)</f>
        <v>43.63636363636364</v>
      </c>
      <c r="N7" s="1">
        <f t="shared" ref="N7:N9" si="1">IF(K7="w",(M7/100*2),0)</f>
        <v>0.8727272727272728</v>
      </c>
      <c r="O7" s="12">
        <f t="shared" ref="O7:O9" si="2">L7+M7</f>
        <v>1043.6363636363637</v>
      </c>
    </row>
    <row r="8" spans="2:15" x14ac:dyDescent="0.3">
      <c r="B8" s="11">
        <v>2</v>
      </c>
      <c r="C8" s="83">
        <f t="shared" ref="C8:C37" si="3">C7+1</f>
        <v>45659</v>
      </c>
      <c r="D8" s="84" t="s">
        <v>41</v>
      </c>
      <c r="E8" s="114" t="s">
        <v>133</v>
      </c>
      <c r="F8" s="85" t="s">
        <v>69</v>
      </c>
      <c r="G8" s="85" t="s">
        <v>134</v>
      </c>
      <c r="H8" s="115">
        <v>1.7</v>
      </c>
      <c r="I8" s="116">
        <f t="shared" ref="I8:I37" si="4">L8/16.5</f>
        <v>63.250688705234168</v>
      </c>
      <c r="J8" s="117" t="s">
        <v>135</v>
      </c>
      <c r="K8" s="117" t="s">
        <v>46</v>
      </c>
      <c r="L8" s="12">
        <f t="shared" ref="L8:L9" si="5">O7</f>
        <v>1043.6363636363637</v>
      </c>
      <c r="M8" s="1">
        <f t="shared" si="0"/>
        <v>44.275482093663918</v>
      </c>
      <c r="N8" s="1">
        <f t="shared" si="1"/>
        <v>0.88550964187327841</v>
      </c>
      <c r="O8" s="12">
        <f t="shared" si="2"/>
        <v>1087.9118457300276</v>
      </c>
    </row>
    <row r="9" spans="2:15" x14ac:dyDescent="0.3">
      <c r="B9" s="11">
        <v>3</v>
      </c>
      <c r="C9" s="83">
        <f t="shared" si="3"/>
        <v>45660</v>
      </c>
      <c r="D9" s="84" t="s">
        <v>85</v>
      </c>
      <c r="E9" s="114" t="s">
        <v>136</v>
      </c>
      <c r="F9" s="85" t="s">
        <v>137</v>
      </c>
      <c r="G9" s="85" t="s">
        <v>50</v>
      </c>
      <c r="H9" s="115">
        <v>1.52</v>
      </c>
      <c r="I9" s="116">
        <f t="shared" si="4"/>
        <v>65.934051256365308</v>
      </c>
      <c r="J9" s="99" t="s">
        <v>138</v>
      </c>
      <c r="K9" s="117" t="s">
        <v>56</v>
      </c>
      <c r="L9" s="12">
        <f t="shared" si="5"/>
        <v>1087.9118457300276</v>
      </c>
      <c r="M9" s="1">
        <f t="shared" si="0"/>
        <v>-65.934051256365308</v>
      </c>
      <c r="N9" s="1">
        <f t="shared" si="1"/>
        <v>0</v>
      </c>
      <c r="O9" s="12">
        <f t="shared" si="2"/>
        <v>1021.9777944736622</v>
      </c>
    </row>
    <row r="10" spans="2:15" x14ac:dyDescent="0.3">
      <c r="B10" s="11">
        <v>4</v>
      </c>
      <c r="C10" s="10">
        <f t="shared" si="3"/>
        <v>45661</v>
      </c>
      <c r="D10" s="84" t="s">
        <v>78</v>
      </c>
      <c r="E10" s="114" t="s">
        <v>139</v>
      </c>
      <c r="F10" s="85" t="s">
        <v>69</v>
      </c>
      <c r="G10" s="85" t="s">
        <v>140</v>
      </c>
      <c r="H10" s="115">
        <v>1.66</v>
      </c>
      <c r="I10" s="116">
        <f t="shared" si="4"/>
        <v>61.938048149918927</v>
      </c>
      <c r="J10" s="99" t="s">
        <v>135</v>
      </c>
      <c r="K10" s="117" t="s">
        <v>46</v>
      </c>
      <c r="L10" s="2">
        <f t="shared" ref="L10:L12" si="6">O9</f>
        <v>1021.9777944736622</v>
      </c>
      <c r="M10" s="1">
        <f t="shared" ref="M10:M13" si="7">IF(K10="w",(H10-1)*I10,-I10)</f>
        <v>40.879111778946488</v>
      </c>
      <c r="N10" s="1">
        <f t="shared" ref="N10:N13" si="8">IF(K10="w",(M10/100*2),0)</f>
        <v>0.81758223557892973</v>
      </c>
      <c r="O10" s="12">
        <f t="shared" ref="O10:O13" si="9">L10+M10</f>
        <v>1062.8569062526087</v>
      </c>
    </row>
    <row r="11" spans="2:15" x14ac:dyDescent="0.3">
      <c r="B11" s="11">
        <v>5</v>
      </c>
      <c r="C11" s="10">
        <f t="shared" si="3"/>
        <v>45662</v>
      </c>
      <c r="D11" s="84" t="s">
        <v>41</v>
      </c>
      <c r="E11" s="114" t="s">
        <v>141</v>
      </c>
      <c r="F11" s="85" t="s">
        <v>69</v>
      </c>
      <c r="G11" s="85" t="s">
        <v>142</v>
      </c>
      <c r="H11" s="115">
        <v>1.67</v>
      </c>
      <c r="I11" s="116">
        <f t="shared" si="4"/>
        <v>64.415570075915682</v>
      </c>
      <c r="J11" s="99" t="s">
        <v>73</v>
      </c>
      <c r="K11" s="117" t="s">
        <v>143</v>
      </c>
      <c r="L11" s="2">
        <f t="shared" si="6"/>
        <v>1062.8569062526087</v>
      </c>
      <c r="M11" s="1">
        <v>0</v>
      </c>
      <c r="N11" s="1">
        <f t="shared" si="8"/>
        <v>0</v>
      </c>
      <c r="O11" s="12">
        <f t="shared" si="9"/>
        <v>1062.8569062526087</v>
      </c>
    </row>
    <row r="12" spans="2:15" x14ac:dyDescent="0.3">
      <c r="B12" s="11">
        <v>6</v>
      </c>
      <c r="C12" s="10">
        <f t="shared" si="3"/>
        <v>45663</v>
      </c>
      <c r="D12" s="84" t="s">
        <v>78</v>
      </c>
      <c r="E12" s="114" t="s">
        <v>144</v>
      </c>
      <c r="F12" s="85" t="s">
        <v>69</v>
      </c>
      <c r="G12" s="85" t="s">
        <v>145</v>
      </c>
      <c r="H12" s="115">
        <v>1.85</v>
      </c>
      <c r="I12" s="116">
        <f t="shared" si="4"/>
        <v>64.415570075915682</v>
      </c>
      <c r="J12" s="99" t="s">
        <v>122</v>
      </c>
      <c r="K12" s="117" t="s">
        <v>143</v>
      </c>
      <c r="L12" s="2">
        <f t="shared" si="6"/>
        <v>1062.8569062526087</v>
      </c>
      <c r="M12" s="1">
        <v>0</v>
      </c>
      <c r="N12" s="1">
        <f t="shared" ref="N12" si="10">IF(K12="w",(M12/100*2),0)</f>
        <v>0</v>
      </c>
      <c r="O12" s="12">
        <f t="shared" ref="O12" si="11">L12+M12</f>
        <v>1062.8569062526087</v>
      </c>
    </row>
    <row r="13" spans="2:15" x14ac:dyDescent="0.3">
      <c r="B13" s="11">
        <v>7</v>
      </c>
      <c r="C13" s="10">
        <f t="shared" si="3"/>
        <v>45664</v>
      </c>
      <c r="D13" s="84" t="s">
        <v>78</v>
      </c>
      <c r="E13" s="114" t="s">
        <v>146</v>
      </c>
      <c r="F13" s="85" t="s">
        <v>75</v>
      </c>
      <c r="G13" s="85" t="s">
        <v>76</v>
      </c>
      <c r="H13" s="115">
        <v>1.67</v>
      </c>
      <c r="I13" s="116">
        <f t="shared" si="4"/>
        <v>64.415570075915682</v>
      </c>
      <c r="J13" s="99" t="s">
        <v>71</v>
      </c>
      <c r="K13" s="117" t="s">
        <v>56</v>
      </c>
      <c r="L13" s="2">
        <f t="shared" ref="L13" si="12">O12</f>
        <v>1062.8569062526087</v>
      </c>
      <c r="M13" s="1">
        <f t="shared" si="7"/>
        <v>-64.415570075915682</v>
      </c>
      <c r="N13" s="1">
        <f t="shared" si="8"/>
        <v>0</v>
      </c>
      <c r="O13" s="12">
        <f t="shared" si="9"/>
        <v>998.44133617669308</v>
      </c>
    </row>
    <row r="14" spans="2:15" x14ac:dyDescent="0.3">
      <c r="B14" s="11">
        <v>8</v>
      </c>
      <c r="C14" s="10">
        <f t="shared" si="3"/>
        <v>45665</v>
      </c>
      <c r="D14" s="84" t="s">
        <v>78</v>
      </c>
      <c r="E14" s="114" t="s">
        <v>147</v>
      </c>
      <c r="F14" s="85" t="s">
        <v>137</v>
      </c>
      <c r="G14" s="85" t="s">
        <v>50</v>
      </c>
      <c r="H14" s="115">
        <v>1.65</v>
      </c>
      <c r="I14" s="116">
        <f t="shared" si="4"/>
        <v>60.51159613192079</v>
      </c>
      <c r="J14" s="99" t="s">
        <v>71</v>
      </c>
      <c r="K14" s="117" t="s">
        <v>46</v>
      </c>
      <c r="L14" s="2">
        <f t="shared" ref="L14:L24" si="13">O13</f>
        <v>998.44133617669308</v>
      </c>
      <c r="M14" s="1">
        <f t="shared" ref="M14:M24" si="14">IF(K14="w",(H14-1)*I14,-I14)</f>
        <v>39.33253748574851</v>
      </c>
      <c r="N14" s="1">
        <f t="shared" ref="N14:N24" si="15">IF(K14="w",(M14/100*2),0)</f>
        <v>0.78665074971497018</v>
      </c>
      <c r="O14" s="12">
        <f t="shared" ref="O14:O24" si="16">L14+M14</f>
        <v>1037.7738736624417</v>
      </c>
    </row>
    <row r="15" spans="2:15" x14ac:dyDescent="0.3">
      <c r="B15" s="11">
        <v>9</v>
      </c>
      <c r="C15" s="10">
        <f t="shared" si="3"/>
        <v>45666</v>
      </c>
      <c r="D15" s="84" t="s">
        <v>67</v>
      </c>
      <c r="E15" s="114" t="s">
        <v>148</v>
      </c>
      <c r="F15" s="85" t="s">
        <v>75</v>
      </c>
      <c r="G15" s="85" t="s">
        <v>76</v>
      </c>
      <c r="H15" s="115">
        <v>1.81</v>
      </c>
      <c r="I15" s="116">
        <f t="shared" si="4"/>
        <v>62.895386282572225</v>
      </c>
      <c r="J15" s="99" t="s">
        <v>73</v>
      </c>
      <c r="K15" s="117" t="s">
        <v>56</v>
      </c>
      <c r="L15" s="2">
        <f t="shared" si="13"/>
        <v>1037.7738736624417</v>
      </c>
      <c r="M15" s="1">
        <f t="shared" si="14"/>
        <v>-62.895386282572225</v>
      </c>
      <c r="N15" s="1">
        <f t="shared" si="15"/>
        <v>0</v>
      </c>
      <c r="O15" s="12">
        <f t="shared" si="16"/>
        <v>974.87848737986951</v>
      </c>
    </row>
    <row r="16" spans="2:15" x14ac:dyDescent="0.3">
      <c r="B16" s="11">
        <v>10</v>
      </c>
      <c r="C16" s="10">
        <f t="shared" si="3"/>
        <v>45667</v>
      </c>
      <c r="D16" s="84" t="s">
        <v>67</v>
      </c>
      <c r="E16" s="114" t="s">
        <v>149</v>
      </c>
      <c r="F16" s="85" t="s">
        <v>137</v>
      </c>
      <c r="G16" s="85" t="s">
        <v>50</v>
      </c>
      <c r="H16" s="115">
        <v>1.65</v>
      </c>
      <c r="I16" s="116">
        <f t="shared" si="4"/>
        <v>59.083544689689063</v>
      </c>
      <c r="J16" s="99" t="s">
        <v>80</v>
      </c>
      <c r="K16" s="117" t="s">
        <v>46</v>
      </c>
      <c r="L16" s="2">
        <f t="shared" si="13"/>
        <v>974.87848737986951</v>
      </c>
      <c r="M16" s="1">
        <f t="shared" si="14"/>
        <v>38.404304048297888</v>
      </c>
      <c r="N16" s="1">
        <f t="shared" si="15"/>
        <v>0.76808608096595776</v>
      </c>
      <c r="O16" s="12">
        <f t="shared" si="16"/>
        <v>1013.2827914281675</v>
      </c>
    </row>
    <row r="17" spans="2:15" x14ac:dyDescent="0.3">
      <c r="B17" s="11">
        <v>11</v>
      </c>
      <c r="C17" s="10">
        <f t="shared" si="3"/>
        <v>45668</v>
      </c>
      <c r="D17" s="84" t="s">
        <v>47</v>
      </c>
      <c r="E17" s="114" t="s">
        <v>150</v>
      </c>
      <c r="F17" s="85" t="s">
        <v>75</v>
      </c>
      <c r="G17" s="85" t="s">
        <v>76</v>
      </c>
      <c r="H17" s="115">
        <v>1.88</v>
      </c>
      <c r="I17" s="116">
        <f t="shared" si="4"/>
        <v>61.411078268373785</v>
      </c>
      <c r="J17" s="99" t="s">
        <v>51</v>
      </c>
      <c r="K17" s="117" t="s">
        <v>56</v>
      </c>
      <c r="L17" s="2">
        <f t="shared" ref="L17:L19" si="17">O16</f>
        <v>1013.2827914281675</v>
      </c>
      <c r="M17" s="1">
        <f t="shared" ref="M17:M19" si="18">IF(K17="w",(H17-1)*I17,-I17)</f>
        <v>-61.411078268373785</v>
      </c>
      <c r="N17" s="1">
        <f t="shared" ref="N17:N19" si="19">IF(K17="w",(M17/100*2),0)</f>
        <v>0</v>
      </c>
      <c r="O17" s="12">
        <f t="shared" ref="O17:O19" si="20">L17+M17</f>
        <v>951.87171315979367</v>
      </c>
    </row>
    <row r="18" spans="2:15" x14ac:dyDescent="0.3">
      <c r="B18" s="11">
        <v>12</v>
      </c>
      <c r="C18" s="10">
        <f t="shared" si="3"/>
        <v>45669</v>
      </c>
      <c r="D18" s="84" t="s">
        <v>41</v>
      </c>
      <c r="E18" s="114" t="s">
        <v>151</v>
      </c>
      <c r="F18" s="85" t="s">
        <v>69</v>
      </c>
      <c r="G18" s="85" t="s">
        <v>152</v>
      </c>
      <c r="H18" s="115">
        <v>1.67</v>
      </c>
      <c r="I18" s="116">
        <f t="shared" si="4"/>
        <v>57.689194736957191</v>
      </c>
      <c r="J18" s="99" t="s">
        <v>59</v>
      </c>
      <c r="K18" s="117" t="s">
        <v>46</v>
      </c>
      <c r="L18" s="2">
        <f t="shared" si="17"/>
        <v>951.87171315979367</v>
      </c>
      <c r="M18" s="1">
        <f t="shared" si="18"/>
        <v>38.651760473761314</v>
      </c>
      <c r="N18" s="1">
        <f t="shared" si="19"/>
        <v>0.7730352094752263</v>
      </c>
      <c r="O18" s="12">
        <f t="shared" si="20"/>
        <v>990.523473633555</v>
      </c>
    </row>
    <row r="19" spans="2:15" x14ac:dyDescent="0.3">
      <c r="B19" s="11">
        <v>13</v>
      </c>
      <c r="C19" s="10">
        <f t="shared" si="3"/>
        <v>45670</v>
      </c>
      <c r="D19" s="84" t="s">
        <v>41</v>
      </c>
      <c r="E19" s="114" t="s">
        <v>153</v>
      </c>
      <c r="F19" s="85" t="s">
        <v>53</v>
      </c>
      <c r="G19" s="85" t="s">
        <v>58</v>
      </c>
      <c r="H19" s="115">
        <v>1.68</v>
      </c>
      <c r="I19" s="116">
        <f t="shared" si="4"/>
        <v>60.031725674760906</v>
      </c>
      <c r="J19" s="99" t="s">
        <v>73</v>
      </c>
      <c r="K19" s="117" t="s">
        <v>46</v>
      </c>
      <c r="L19" s="2">
        <f t="shared" si="17"/>
        <v>990.523473633555</v>
      </c>
      <c r="M19" s="1">
        <f t="shared" si="18"/>
        <v>40.821573458837413</v>
      </c>
      <c r="N19" s="1">
        <f t="shared" si="19"/>
        <v>0.81643146917674825</v>
      </c>
      <c r="O19" s="12">
        <f t="shared" si="20"/>
        <v>1031.3450470923924</v>
      </c>
    </row>
    <row r="20" spans="2:15" x14ac:dyDescent="0.3">
      <c r="B20" s="11">
        <v>14</v>
      </c>
      <c r="C20" s="10">
        <f t="shared" si="3"/>
        <v>45671</v>
      </c>
      <c r="D20" s="84" t="s">
        <v>41</v>
      </c>
      <c r="E20" s="114" t="s">
        <v>154</v>
      </c>
      <c r="F20" s="85" t="s">
        <v>69</v>
      </c>
      <c r="G20" s="85" t="s">
        <v>155</v>
      </c>
      <c r="H20" s="115">
        <v>1.75</v>
      </c>
      <c r="I20" s="116">
        <f t="shared" si="4"/>
        <v>62.505760429841963</v>
      </c>
      <c r="J20" s="99" t="s">
        <v>135</v>
      </c>
      <c r="K20" s="117" t="s">
        <v>46</v>
      </c>
      <c r="L20" s="2">
        <f t="shared" ref="L20" si="21">O19</f>
        <v>1031.3450470923924</v>
      </c>
      <c r="M20" s="1">
        <f t="shared" ref="M20" si="22">IF(K20="w",(H20-1)*I20,-I20)</f>
        <v>46.879320322381474</v>
      </c>
      <c r="N20" s="1">
        <f t="shared" ref="N20" si="23">IF(K20="w",(M20/100*2),0)</f>
        <v>0.93758640644762947</v>
      </c>
      <c r="O20" s="12">
        <f t="shared" ref="O20" si="24">L20+M20</f>
        <v>1078.224367414774</v>
      </c>
    </row>
    <row r="21" spans="2:15" x14ac:dyDescent="0.3">
      <c r="B21" s="11">
        <v>15</v>
      </c>
      <c r="C21" s="10">
        <f t="shared" si="3"/>
        <v>45672</v>
      </c>
      <c r="D21" s="84" t="s">
        <v>111</v>
      </c>
      <c r="E21" s="114" t="s">
        <v>156</v>
      </c>
      <c r="F21" s="85" t="s">
        <v>69</v>
      </c>
      <c r="G21" s="85" t="s">
        <v>157</v>
      </c>
      <c r="H21" s="115">
        <v>1.68</v>
      </c>
      <c r="I21" s="116">
        <f t="shared" si="4"/>
        <v>65.346931358471153</v>
      </c>
      <c r="J21" s="99" t="s">
        <v>115</v>
      </c>
      <c r="K21" s="117" t="s">
        <v>46</v>
      </c>
      <c r="L21" s="2">
        <f t="shared" si="13"/>
        <v>1078.224367414774</v>
      </c>
      <c r="M21" s="1">
        <f t="shared" si="14"/>
        <v>44.435913323760381</v>
      </c>
      <c r="N21" s="1">
        <f t="shared" si="15"/>
        <v>0.88871826647520757</v>
      </c>
      <c r="O21" s="12">
        <f t="shared" si="16"/>
        <v>1122.6602807385343</v>
      </c>
    </row>
    <row r="22" spans="2:15" x14ac:dyDescent="0.3">
      <c r="B22" s="11">
        <v>16</v>
      </c>
      <c r="C22" s="10">
        <f t="shared" si="3"/>
        <v>45673</v>
      </c>
      <c r="D22" s="84" t="s">
        <v>111</v>
      </c>
      <c r="E22" s="114" t="s">
        <v>158</v>
      </c>
      <c r="F22" s="85" t="s">
        <v>49</v>
      </c>
      <c r="G22" s="85" t="s">
        <v>83</v>
      </c>
      <c r="H22" s="115">
        <v>1.78</v>
      </c>
      <c r="I22" s="116">
        <f t="shared" si="4"/>
        <v>68.040017014456623</v>
      </c>
      <c r="J22" s="99" t="s">
        <v>77</v>
      </c>
      <c r="K22" s="117" t="s">
        <v>46</v>
      </c>
      <c r="L22" s="2">
        <f t="shared" si="13"/>
        <v>1122.6602807385343</v>
      </c>
      <c r="M22" s="1">
        <f t="shared" si="14"/>
        <v>53.071213271276164</v>
      </c>
      <c r="N22" s="1">
        <f t="shared" si="15"/>
        <v>1.0614242654255233</v>
      </c>
      <c r="O22" s="12">
        <f t="shared" si="16"/>
        <v>1175.7314940098104</v>
      </c>
    </row>
    <row r="23" spans="2:15" x14ac:dyDescent="0.3">
      <c r="B23" s="11">
        <v>17</v>
      </c>
      <c r="C23" s="10">
        <f t="shared" si="3"/>
        <v>45674</v>
      </c>
      <c r="D23" s="84" t="s">
        <v>78</v>
      </c>
      <c r="E23" s="114" t="s">
        <v>159</v>
      </c>
      <c r="F23" s="85" t="s">
        <v>69</v>
      </c>
      <c r="G23" s="85" t="s">
        <v>160</v>
      </c>
      <c r="H23" s="115">
        <v>1.5</v>
      </c>
      <c r="I23" s="116">
        <f t="shared" si="4"/>
        <v>71.256454182412753</v>
      </c>
      <c r="J23" s="99" t="s">
        <v>63</v>
      </c>
      <c r="K23" s="117" t="s">
        <v>46</v>
      </c>
      <c r="L23" s="2">
        <f t="shared" si="13"/>
        <v>1175.7314940098104</v>
      </c>
      <c r="M23" s="1">
        <f t="shared" si="14"/>
        <v>35.628227091206377</v>
      </c>
      <c r="N23" s="1">
        <f t="shared" si="15"/>
        <v>0.71256454182412754</v>
      </c>
      <c r="O23" s="12">
        <f t="shared" si="16"/>
        <v>1211.3597211010167</v>
      </c>
    </row>
    <row r="24" spans="2:15" x14ac:dyDescent="0.3">
      <c r="B24" s="11">
        <v>18</v>
      </c>
      <c r="C24" s="10">
        <f t="shared" si="3"/>
        <v>45675</v>
      </c>
      <c r="D24" s="84" t="s">
        <v>161</v>
      </c>
      <c r="E24" s="114" t="s">
        <v>162</v>
      </c>
      <c r="F24" s="85" t="s">
        <v>49</v>
      </c>
      <c r="G24" s="85" t="s">
        <v>83</v>
      </c>
      <c r="H24" s="115">
        <v>1.75</v>
      </c>
      <c r="I24" s="116">
        <f t="shared" si="4"/>
        <v>73.415740672788885</v>
      </c>
      <c r="J24" s="99" t="s">
        <v>63</v>
      </c>
      <c r="K24" s="117" t="s">
        <v>46</v>
      </c>
      <c r="L24" s="2">
        <f t="shared" si="13"/>
        <v>1211.3597211010167</v>
      </c>
      <c r="M24" s="1">
        <f t="shared" si="14"/>
        <v>55.061805504591661</v>
      </c>
      <c r="N24" s="1">
        <f t="shared" si="15"/>
        <v>1.1012361100918333</v>
      </c>
      <c r="O24" s="12">
        <f t="shared" si="16"/>
        <v>1266.4215266056083</v>
      </c>
    </row>
    <row r="25" spans="2:15" x14ac:dyDescent="0.3">
      <c r="B25" s="11">
        <v>19</v>
      </c>
      <c r="C25" s="10">
        <f t="shared" si="3"/>
        <v>45676</v>
      </c>
      <c r="D25" s="84" t="s">
        <v>85</v>
      </c>
      <c r="E25" s="114" t="s">
        <v>163</v>
      </c>
      <c r="F25" s="85" t="s">
        <v>53</v>
      </c>
      <c r="G25" s="85" t="s">
        <v>164</v>
      </c>
      <c r="H25" s="115">
        <v>1.82</v>
      </c>
      <c r="I25" s="116">
        <f t="shared" si="4"/>
        <v>76.75281979427929</v>
      </c>
      <c r="J25" s="99" t="s">
        <v>73</v>
      </c>
      <c r="K25" s="117" t="s">
        <v>46</v>
      </c>
      <c r="L25" s="2">
        <f t="shared" ref="L25:L36" si="25">O24</f>
        <v>1266.4215266056083</v>
      </c>
      <c r="M25" s="1">
        <f t="shared" ref="M25:M36" si="26">IF(K25="w",(H25-1)*I25,-I25)</f>
        <v>62.937312231309022</v>
      </c>
      <c r="N25" s="1">
        <f t="shared" ref="N25:N36" si="27">IF(K25="w",(M25/100*2),0)</f>
        <v>1.2587462446261803</v>
      </c>
      <c r="O25" s="12">
        <f t="shared" ref="O25:O36" si="28">L25+M25</f>
        <v>1329.3588388369174</v>
      </c>
    </row>
    <row r="26" spans="2:15" x14ac:dyDescent="0.3">
      <c r="B26" s="11">
        <v>20</v>
      </c>
      <c r="C26" s="10">
        <f t="shared" si="3"/>
        <v>45677</v>
      </c>
      <c r="D26" s="84" t="s">
        <v>41</v>
      </c>
      <c r="E26" s="114" t="s">
        <v>165</v>
      </c>
      <c r="F26" s="85" t="s">
        <v>69</v>
      </c>
      <c r="G26" s="85" t="s">
        <v>166</v>
      </c>
      <c r="H26" s="115">
        <v>1.6</v>
      </c>
      <c r="I26" s="116">
        <f t="shared" si="4"/>
        <v>80.567202353752563</v>
      </c>
      <c r="J26" s="99" t="s">
        <v>115</v>
      </c>
      <c r="K26" s="117" t="s">
        <v>56</v>
      </c>
      <c r="L26" s="2">
        <f t="shared" si="25"/>
        <v>1329.3588388369174</v>
      </c>
      <c r="M26" s="1">
        <f t="shared" si="26"/>
        <v>-80.567202353752563</v>
      </c>
      <c r="N26" s="1">
        <f t="shared" si="27"/>
        <v>0</v>
      </c>
      <c r="O26" s="12">
        <f t="shared" si="28"/>
        <v>1248.7916364831649</v>
      </c>
    </row>
    <row r="27" spans="2:15" x14ac:dyDescent="0.3">
      <c r="B27" s="11">
        <v>21</v>
      </c>
      <c r="C27" s="10">
        <f t="shared" si="3"/>
        <v>45678</v>
      </c>
      <c r="D27" s="84" t="s">
        <v>41</v>
      </c>
      <c r="E27" s="114" t="s">
        <v>167</v>
      </c>
      <c r="F27" s="85" t="s">
        <v>69</v>
      </c>
      <c r="G27" s="85" t="s">
        <v>168</v>
      </c>
      <c r="H27" s="115">
        <v>1.66</v>
      </c>
      <c r="I27" s="116">
        <f t="shared" si="4"/>
        <v>75.684341605040302</v>
      </c>
      <c r="J27" s="99" t="s">
        <v>63</v>
      </c>
      <c r="K27" s="117" t="s">
        <v>46</v>
      </c>
      <c r="L27" s="2">
        <f t="shared" si="25"/>
        <v>1248.7916364831649</v>
      </c>
      <c r="M27" s="1">
        <f t="shared" si="26"/>
        <v>49.951665459326591</v>
      </c>
      <c r="N27" s="1">
        <f t="shared" si="27"/>
        <v>0.99903330918653177</v>
      </c>
      <c r="O27" s="12">
        <f t="shared" si="28"/>
        <v>1298.7433019424916</v>
      </c>
    </row>
    <row r="28" spans="2:15" x14ac:dyDescent="0.3">
      <c r="B28" s="11">
        <v>22</v>
      </c>
      <c r="C28" s="10">
        <f t="shared" si="3"/>
        <v>45679</v>
      </c>
      <c r="D28" s="84" t="s">
        <v>41</v>
      </c>
      <c r="E28" s="114" t="s">
        <v>169</v>
      </c>
      <c r="F28" s="85" t="s">
        <v>69</v>
      </c>
      <c r="G28" s="85" t="s">
        <v>170</v>
      </c>
      <c r="H28" s="115">
        <v>1.65</v>
      </c>
      <c r="I28" s="116">
        <f t="shared" si="4"/>
        <v>78.711715269241921</v>
      </c>
      <c r="J28" s="99" t="s">
        <v>135</v>
      </c>
      <c r="K28" s="117" t="s">
        <v>46</v>
      </c>
      <c r="L28" s="2">
        <f t="shared" si="25"/>
        <v>1298.7433019424916</v>
      </c>
      <c r="M28" s="1">
        <f t="shared" si="26"/>
        <v>51.16261492500724</v>
      </c>
      <c r="N28" s="1">
        <f t="shared" si="27"/>
        <v>1.0232522985001449</v>
      </c>
      <c r="O28" s="12">
        <f t="shared" si="28"/>
        <v>1349.9059168674989</v>
      </c>
    </row>
    <row r="29" spans="2:15" x14ac:dyDescent="0.3">
      <c r="B29" s="11">
        <v>23</v>
      </c>
      <c r="C29" s="10">
        <f t="shared" si="3"/>
        <v>45680</v>
      </c>
      <c r="D29" s="84" t="s">
        <v>67</v>
      </c>
      <c r="E29" s="114" t="s">
        <v>171</v>
      </c>
      <c r="F29" s="85" t="s">
        <v>69</v>
      </c>
      <c r="G29" s="85" t="s">
        <v>172</v>
      </c>
      <c r="H29" s="115">
        <v>1.75</v>
      </c>
      <c r="I29" s="116">
        <f t="shared" si="4"/>
        <v>81.812479810151444</v>
      </c>
      <c r="J29" s="99" t="s">
        <v>173</v>
      </c>
      <c r="K29" s="117" t="s">
        <v>46</v>
      </c>
      <c r="L29" s="2">
        <f t="shared" si="25"/>
        <v>1349.9059168674989</v>
      </c>
      <c r="M29" s="1">
        <f t="shared" si="26"/>
        <v>61.359359857613583</v>
      </c>
      <c r="N29" s="1">
        <f t="shared" si="27"/>
        <v>1.2271871971522716</v>
      </c>
      <c r="O29" s="12">
        <f t="shared" si="28"/>
        <v>1411.2652767251125</v>
      </c>
    </row>
    <row r="30" spans="2:15" x14ac:dyDescent="0.3">
      <c r="B30" s="11">
        <v>24</v>
      </c>
      <c r="C30" s="10">
        <f t="shared" si="3"/>
        <v>45681</v>
      </c>
      <c r="D30" s="84" t="s">
        <v>67</v>
      </c>
      <c r="E30" s="114" t="s">
        <v>174</v>
      </c>
      <c r="F30" s="85" t="s">
        <v>137</v>
      </c>
      <c r="G30" s="85" t="s">
        <v>50</v>
      </c>
      <c r="H30" s="115">
        <v>1.58</v>
      </c>
      <c r="I30" s="116">
        <f t="shared" si="4"/>
        <v>85.531228892431059</v>
      </c>
      <c r="J30" s="99" t="s">
        <v>59</v>
      </c>
      <c r="K30" s="117" t="s">
        <v>46</v>
      </c>
      <c r="L30" s="2">
        <f t="shared" si="25"/>
        <v>1411.2652767251125</v>
      </c>
      <c r="M30" s="1">
        <f t="shared" si="26"/>
        <v>49.608112757610023</v>
      </c>
      <c r="N30" s="1">
        <f t="shared" si="27"/>
        <v>0.99216225515220047</v>
      </c>
      <c r="O30" s="12">
        <f t="shared" si="28"/>
        <v>1460.8733894827226</v>
      </c>
    </row>
    <row r="31" spans="2:15" x14ac:dyDescent="0.3">
      <c r="B31" s="11">
        <v>25</v>
      </c>
      <c r="C31" s="10">
        <f t="shared" si="3"/>
        <v>45682</v>
      </c>
      <c r="D31" s="84" t="s">
        <v>78</v>
      </c>
      <c r="E31" s="114" t="s">
        <v>175</v>
      </c>
      <c r="F31" s="85" t="s">
        <v>69</v>
      </c>
      <c r="G31" s="85" t="s">
        <v>176</v>
      </c>
      <c r="H31" s="115">
        <v>1.7</v>
      </c>
      <c r="I31" s="116">
        <f t="shared" si="4"/>
        <v>88.537781180771063</v>
      </c>
      <c r="J31" s="99" t="s">
        <v>115</v>
      </c>
      <c r="K31" s="117" t="s">
        <v>56</v>
      </c>
      <c r="L31" s="2">
        <f t="shared" si="25"/>
        <v>1460.8733894827226</v>
      </c>
      <c r="M31" s="1">
        <f t="shared" si="26"/>
        <v>-88.537781180771063</v>
      </c>
      <c r="N31" s="1">
        <f t="shared" si="27"/>
        <v>0</v>
      </c>
      <c r="O31" s="12">
        <f t="shared" si="28"/>
        <v>1372.3356083019514</v>
      </c>
    </row>
    <row r="32" spans="2:15" x14ac:dyDescent="0.3">
      <c r="B32" s="11">
        <v>26</v>
      </c>
      <c r="C32" s="10">
        <f t="shared" si="3"/>
        <v>45683</v>
      </c>
      <c r="D32" s="84" t="s">
        <v>78</v>
      </c>
      <c r="E32" s="114" t="s">
        <v>177</v>
      </c>
      <c r="F32" s="85" t="s">
        <v>178</v>
      </c>
      <c r="G32" s="85" t="s">
        <v>58</v>
      </c>
      <c r="H32" s="115">
        <v>1.5</v>
      </c>
      <c r="I32" s="116">
        <f t="shared" si="4"/>
        <v>83.171855048603121</v>
      </c>
      <c r="J32" s="99" t="s">
        <v>135</v>
      </c>
      <c r="K32" s="117" t="s">
        <v>143</v>
      </c>
      <c r="L32" s="2">
        <f t="shared" si="25"/>
        <v>1372.3356083019514</v>
      </c>
      <c r="M32" s="1">
        <v>0</v>
      </c>
      <c r="N32" s="1">
        <f t="shared" si="27"/>
        <v>0</v>
      </c>
      <c r="O32" s="12">
        <f t="shared" si="28"/>
        <v>1372.3356083019514</v>
      </c>
    </row>
    <row r="33" spans="2:15" x14ac:dyDescent="0.3">
      <c r="B33" s="11">
        <v>27</v>
      </c>
      <c r="C33" s="10">
        <f t="shared" si="3"/>
        <v>45684</v>
      </c>
      <c r="D33" s="84" t="s">
        <v>78</v>
      </c>
      <c r="E33" s="114" t="s">
        <v>179</v>
      </c>
      <c r="F33" s="85" t="s">
        <v>180</v>
      </c>
      <c r="G33" s="85" t="s">
        <v>50</v>
      </c>
      <c r="H33" s="115">
        <v>1.52</v>
      </c>
      <c r="I33" s="116">
        <f t="shared" si="4"/>
        <v>83.171855048603121</v>
      </c>
      <c r="J33" s="99" t="s">
        <v>181</v>
      </c>
      <c r="K33" s="117" t="s">
        <v>46</v>
      </c>
      <c r="L33" s="2">
        <f t="shared" si="25"/>
        <v>1372.3356083019514</v>
      </c>
      <c r="M33" s="1">
        <f t="shared" si="26"/>
        <v>43.249364625273621</v>
      </c>
      <c r="N33" s="1">
        <f t="shared" si="27"/>
        <v>0.86498729250547246</v>
      </c>
      <c r="O33" s="12">
        <f t="shared" si="28"/>
        <v>1415.584972927225</v>
      </c>
    </row>
    <row r="34" spans="2:15" x14ac:dyDescent="0.3">
      <c r="B34" s="11">
        <v>28</v>
      </c>
      <c r="C34" s="10">
        <f t="shared" si="3"/>
        <v>45685</v>
      </c>
      <c r="D34" s="84" t="s">
        <v>78</v>
      </c>
      <c r="E34" s="114" t="s">
        <v>182</v>
      </c>
      <c r="F34" s="85" t="s">
        <v>178</v>
      </c>
      <c r="G34" s="85" t="s">
        <v>183</v>
      </c>
      <c r="H34" s="115">
        <v>1.55</v>
      </c>
      <c r="I34" s="116">
        <f t="shared" si="4"/>
        <v>85.793028662256063</v>
      </c>
      <c r="J34" s="99" t="s">
        <v>59</v>
      </c>
      <c r="K34" s="117" t="s">
        <v>143</v>
      </c>
      <c r="L34" s="2">
        <f t="shared" si="25"/>
        <v>1415.584972927225</v>
      </c>
      <c r="M34" s="1">
        <v>0</v>
      </c>
      <c r="N34" s="1">
        <f t="shared" si="27"/>
        <v>0</v>
      </c>
      <c r="O34" s="12">
        <f t="shared" si="28"/>
        <v>1415.584972927225</v>
      </c>
    </row>
    <row r="35" spans="2:15" x14ac:dyDescent="0.3">
      <c r="B35" s="11">
        <v>29</v>
      </c>
      <c r="C35" s="10">
        <f t="shared" si="3"/>
        <v>45686</v>
      </c>
      <c r="D35" s="84" t="s">
        <v>111</v>
      </c>
      <c r="E35" s="114" t="s">
        <v>184</v>
      </c>
      <c r="F35" s="85" t="s">
        <v>75</v>
      </c>
      <c r="G35" s="85" t="s">
        <v>76</v>
      </c>
      <c r="H35" s="115">
        <v>2.16</v>
      </c>
      <c r="I35" s="116">
        <f t="shared" si="4"/>
        <v>85.793028662256063</v>
      </c>
      <c r="J35" s="99" t="s">
        <v>55</v>
      </c>
      <c r="K35" s="117" t="s">
        <v>46</v>
      </c>
      <c r="L35" s="2">
        <f t="shared" si="25"/>
        <v>1415.584972927225</v>
      </c>
      <c r="M35" s="1">
        <f t="shared" si="26"/>
        <v>99.519913248217051</v>
      </c>
      <c r="N35" s="1">
        <f t="shared" si="27"/>
        <v>1.990398264964341</v>
      </c>
      <c r="O35" s="12">
        <f t="shared" si="28"/>
        <v>1515.1048861754421</v>
      </c>
    </row>
    <row r="36" spans="2:15" x14ac:dyDescent="0.3">
      <c r="B36" s="11">
        <v>30</v>
      </c>
      <c r="C36" s="10">
        <f t="shared" si="3"/>
        <v>45687</v>
      </c>
      <c r="D36" s="84" t="s">
        <v>41</v>
      </c>
      <c r="E36" s="114" t="s">
        <v>185</v>
      </c>
      <c r="F36" s="85" t="s">
        <v>186</v>
      </c>
      <c r="G36" s="85" t="s">
        <v>83</v>
      </c>
      <c r="H36" s="115">
        <v>1.7</v>
      </c>
      <c r="I36" s="116">
        <f t="shared" si="4"/>
        <v>91.824538556087404</v>
      </c>
      <c r="J36" s="99" t="s">
        <v>45</v>
      </c>
      <c r="K36" s="117" t="s">
        <v>56</v>
      </c>
      <c r="L36" s="2">
        <f t="shared" si="25"/>
        <v>1515.1048861754421</v>
      </c>
      <c r="M36" s="1">
        <f t="shared" si="26"/>
        <v>-91.824538556087404</v>
      </c>
      <c r="N36" s="1">
        <f t="shared" si="27"/>
        <v>0</v>
      </c>
      <c r="O36" s="12">
        <f t="shared" si="28"/>
        <v>1423.2803476193546</v>
      </c>
    </row>
    <row r="37" spans="2:15" x14ac:dyDescent="0.3">
      <c r="B37" s="11">
        <v>31</v>
      </c>
      <c r="C37" s="10">
        <f t="shared" si="3"/>
        <v>45688</v>
      </c>
      <c r="D37" s="84" t="s">
        <v>41</v>
      </c>
      <c r="E37" s="114" t="s">
        <v>187</v>
      </c>
      <c r="F37" s="85" t="s">
        <v>82</v>
      </c>
      <c r="G37" s="85" t="s">
        <v>83</v>
      </c>
      <c r="H37" s="115">
        <v>1.82</v>
      </c>
      <c r="I37" s="116">
        <f t="shared" si="4"/>
        <v>86.259415007233613</v>
      </c>
      <c r="J37" s="99" t="s">
        <v>88</v>
      </c>
      <c r="K37" s="117" t="s">
        <v>46</v>
      </c>
      <c r="L37" s="2">
        <f t="shared" ref="L37" si="29">O36</f>
        <v>1423.2803476193546</v>
      </c>
      <c r="M37" s="1">
        <f t="shared" ref="M37" si="30">IF(K37="w",(H37-1)*I37,-I37)</f>
        <v>70.732720305931565</v>
      </c>
      <c r="N37" s="1">
        <f t="shared" ref="N37" si="31">IF(K37="w",(M37/100*2),0)</f>
        <v>1.4146544061186312</v>
      </c>
      <c r="O37" s="12">
        <f t="shared" ref="O37" si="32">L37+M37</f>
        <v>1494.0130679252861</v>
      </c>
    </row>
  </sheetData>
  <mergeCells count="1">
    <mergeCell ref="G2:G4"/>
  </mergeCells>
  <conditionalFormatting sqref="K7:K37">
    <cfRule type="cellIs" dxfId="2" priority="1" operator="equal">
      <formula>"D"</formula>
    </cfRule>
    <cfRule type="cellIs" dxfId="1" priority="2" operator="equal">
      <formula>"L"</formula>
    </cfRule>
    <cfRule type="cellIs" dxfId="0" priority="3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6"/>
  <sheetViews>
    <sheetView showGridLines="0" workbookViewId="0">
      <pane ySplit="2" topLeftCell="A3" activePane="bottomLeft" state="frozen"/>
      <selection pane="bottomLeft" activeCell="P18" sqref="P18"/>
    </sheetView>
  </sheetViews>
  <sheetFormatPr defaultRowHeight="14.4" x14ac:dyDescent="0.3"/>
  <cols>
    <col min="1" max="1" width="3.6640625" customWidth="1"/>
    <col min="3" max="3" width="14.5546875" customWidth="1"/>
    <col min="4" max="4" width="13.33203125" customWidth="1"/>
  </cols>
  <sheetData>
    <row r="2" spans="2:4" ht="25.2" x14ac:dyDescent="0.45">
      <c r="B2" s="42" t="s">
        <v>188</v>
      </c>
    </row>
    <row r="4" spans="2:4" ht="21" customHeight="1" x14ac:dyDescent="0.3">
      <c r="B4" s="38" t="s">
        <v>0</v>
      </c>
      <c r="C4" s="38" t="s">
        <v>37</v>
      </c>
      <c r="D4" s="38" t="s">
        <v>38</v>
      </c>
    </row>
    <row r="5" spans="2:4" x14ac:dyDescent="0.3">
      <c r="B5" s="41">
        <v>0</v>
      </c>
      <c r="C5" s="39">
        <v>0</v>
      </c>
      <c r="D5" s="40">
        <v>0</v>
      </c>
    </row>
    <row r="6" spans="2:4" x14ac:dyDescent="0.3">
      <c r="B6" s="41">
        <v>1</v>
      </c>
      <c r="C6" s="39">
        <f>'PGX5 - Results'!M7-'PGX5 - Results'!N7</f>
        <v>42.763636363636365</v>
      </c>
      <c r="D6" s="40">
        <f>D5+C6</f>
        <v>42.763636363636365</v>
      </c>
    </row>
    <row r="7" spans="2:4" x14ac:dyDescent="0.3">
      <c r="B7" s="41">
        <v>2</v>
      </c>
      <c r="C7" s="39">
        <f>'PGX5 - Results'!M8-'PGX5 - Results'!N8</f>
        <v>43.389972451790641</v>
      </c>
      <c r="D7" s="40">
        <f>D6+C7</f>
        <v>86.153608815427006</v>
      </c>
    </row>
    <row r="8" spans="2:4" x14ac:dyDescent="0.3">
      <c r="B8" s="41">
        <v>3</v>
      </c>
      <c r="C8" s="39">
        <f>'PGX5 - Results'!M9-'PGX5 - Results'!N9</f>
        <v>-65.934051256365308</v>
      </c>
      <c r="D8" s="40">
        <f t="shared" ref="D8:D36" si="0">D7+C8</f>
        <v>20.219557559061698</v>
      </c>
    </row>
    <row r="9" spans="2:4" x14ac:dyDescent="0.3">
      <c r="B9" s="41">
        <v>4</v>
      </c>
      <c r="C9" s="39">
        <f>'PGX5 - Results'!M10-'PGX5 - Results'!N10</f>
        <v>40.061529543367556</v>
      </c>
      <c r="D9" s="40">
        <f t="shared" si="0"/>
        <v>60.281087102429254</v>
      </c>
    </row>
    <row r="10" spans="2:4" x14ac:dyDescent="0.3">
      <c r="B10" s="41">
        <v>5</v>
      </c>
      <c r="C10" s="39">
        <f>'PGX5 - Results'!M11-'PGX5 - Results'!N11</f>
        <v>0</v>
      </c>
      <c r="D10" s="40">
        <f t="shared" si="0"/>
        <v>60.281087102429254</v>
      </c>
    </row>
    <row r="11" spans="2:4" x14ac:dyDescent="0.3">
      <c r="B11" s="41">
        <v>6</v>
      </c>
      <c r="C11" s="39">
        <f>'PGX5 - Results'!M12-'PGX5 - Results'!N12</f>
        <v>0</v>
      </c>
      <c r="D11" s="40">
        <f t="shared" si="0"/>
        <v>60.281087102429254</v>
      </c>
    </row>
    <row r="12" spans="2:4" x14ac:dyDescent="0.3">
      <c r="B12" s="41">
        <v>7</v>
      </c>
      <c r="C12" s="39">
        <f>'PGX5 - Results'!M13-'PGX5 - Results'!N13</f>
        <v>-64.415570075915682</v>
      </c>
      <c r="D12" s="40">
        <f t="shared" si="0"/>
        <v>-4.1344829734864277</v>
      </c>
    </row>
    <row r="13" spans="2:4" x14ac:dyDescent="0.3">
      <c r="B13" s="41">
        <v>8</v>
      </c>
      <c r="C13" s="39">
        <f>'PGX5 - Results'!M14-'PGX5 - Results'!N14</f>
        <v>38.545886736033538</v>
      </c>
      <c r="D13" s="40">
        <f t="shared" si="0"/>
        <v>34.41140376254711</v>
      </c>
    </row>
    <row r="14" spans="2:4" x14ac:dyDescent="0.3">
      <c r="B14" s="41">
        <v>9</v>
      </c>
      <c r="C14" s="39">
        <f>'PGX5 - Results'!M15-'PGX5 - Results'!N15</f>
        <v>-62.895386282572225</v>
      </c>
      <c r="D14" s="40">
        <f t="shared" si="0"/>
        <v>-28.483982520025116</v>
      </c>
    </row>
    <row r="15" spans="2:4" x14ac:dyDescent="0.3">
      <c r="B15" s="41">
        <v>10</v>
      </c>
      <c r="C15" s="39">
        <f>'PGX5 - Results'!M16-'PGX5 - Results'!N16</f>
        <v>37.63621796733193</v>
      </c>
      <c r="D15" s="40">
        <f t="shared" si="0"/>
        <v>9.1522354473068148</v>
      </c>
    </row>
    <row r="16" spans="2:4" x14ac:dyDescent="0.3">
      <c r="B16" s="41">
        <v>11</v>
      </c>
      <c r="C16" s="39">
        <f>'PGX5 - Results'!M17-'PGX5 - Results'!N17</f>
        <v>-61.411078268373785</v>
      </c>
      <c r="D16" s="40">
        <f t="shared" si="0"/>
        <v>-52.25884282106697</v>
      </c>
    </row>
    <row r="17" spans="2:4" x14ac:dyDescent="0.3">
      <c r="B17" s="41">
        <v>12</v>
      </c>
      <c r="C17" s="39">
        <f>'PGX5 - Results'!M18-'PGX5 - Results'!N18</f>
        <v>37.878725264286089</v>
      </c>
      <c r="D17" s="40">
        <f t="shared" si="0"/>
        <v>-14.380117556780881</v>
      </c>
    </row>
    <row r="18" spans="2:4" x14ac:dyDescent="0.3">
      <c r="B18" s="41">
        <v>13</v>
      </c>
      <c r="C18" s="39">
        <f>'PGX5 - Results'!M19-'PGX5 - Results'!N19</f>
        <v>40.005141989660665</v>
      </c>
      <c r="D18" s="40">
        <f t="shared" si="0"/>
        <v>25.625024432879783</v>
      </c>
    </row>
    <row r="19" spans="2:4" x14ac:dyDescent="0.3">
      <c r="B19" s="41">
        <v>14</v>
      </c>
      <c r="C19" s="39">
        <f>'PGX5 - Results'!M20-'PGX5 - Results'!N20</f>
        <v>45.941733915933845</v>
      </c>
      <c r="D19" s="40">
        <f t="shared" si="0"/>
        <v>71.566758348813636</v>
      </c>
    </row>
    <row r="20" spans="2:4" x14ac:dyDescent="0.3">
      <c r="B20" s="41">
        <v>15</v>
      </c>
      <c r="C20" s="39">
        <f>'PGX5 - Results'!M21-'PGX5 - Results'!N21</f>
        <v>43.547195057285172</v>
      </c>
      <c r="D20" s="40">
        <f t="shared" si="0"/>
        <v>115.1139534060988</v>
      </c>
    </row>
    <row r="21" spans="2:4" x14ac:dyDescent="0.3">
      <c r="B21" s="41">
        <v>16</v>
      </c>
      <c r="C21" s="39">
        <f>'PGX5 - Results'!M22-'PGX5 - Results'!N22</f>
        <v>52.009789005850642</v>
      </c>
      <c r="D21" s="40">
        <f t="shared" si="0"/>
        <v>167.12374241194945</v>
      </c>
    </row>
    <row r="22" spans="2:4" x14ac:dyDescent="0.3">
      <c r="B22" s="41">
        <v>17</v>
      </c>
      <c r="C22" s="39">
        <f>'PGX5 - Results'!M23-'PGX5 - Results'!N23</f>
        <v>34.915662549382247</v>
      </c>
      <c r="D22" s="40">
        <f t="shared" si="0"/>
        <v>202.03940496133168</v>
      </c>
    </row>
    <row r="23" spans="2:4" x14ac:dyDescent="0.3">
      <c r="B23" s="41">
        <v>18</v>
      </c>
      <c r="C23" s="39">
        <f>'PGX5 - Results'!M24-'PGX5 - Results'!N24</f>
        <v>53.960569394499828</v>
      </c>
      <c r="D23" s="40">
        <f t="shared" si="0"/>
        <v>255.99997435583151</v>
      </c>
    </row>
    <row r="24" spans="2:4" x14ac:dyDescent="0.3">
      <c r="B24" s="41">
        <v>19</v>
      </c>
      <c r="C24" s="39">
        <f>'PGX5 - Results'!M25-'PGX5 - Results'!N25</f>
        <v>61.678565986682841</v>
      </c>
      <c r="D24" s="40">
        <f t="shared" si="0"/>
        <v>317.67854034251434</v>
      </c>
    </row>
    <row r="25" spans="2:4" x14ac:dyDescent="0.3">
      <c r="B25" s="41">
        <v>20</v>
      </c>
      <c r="C25" s="39">
        <f>'PGX5 - Results'!M26-'PGX5 - Results'!N26</f>
        <v>-80.567202353752563</v>
      </c>
      <c r="D25" s="40">
        <f t="shared" si="0"/>
        <v>237.11133798876176</v>
      </c>
    </row>
    <row r="26" spans="2:4" x14ac:dyDescent="0.3">
      <c r="B26" s="41">
        <v>21</v>
      </c>
      <c r="C26" s="39">
        <f>'PGX5 - Results'!M27-'PGX5 - Results'!N27</f>
        <v>48.952632150140062</v>
      </c>
      <c r="D26" s="40">
        <f t="shared" si="0"/>
        <v>286.06397013890182</v>
      </c>
    </row>
    <row r="27" spans="2:4" x14ac:dyDescent="0.3">
      <c r="B27" s="41">
        <v>22</v>
      </c>
      <c r="C27" s="39">
        <f>'PGX5 - Results'!M28-'PGX5 - Results'!N28</f>
        <v>50.139362626507094</v>
      </c>
      <c r="D27" s="40">
        <f t="shared" si="0"/>
        <v>336.2033327654089</v>
      </c>
    </row>
    <row r="28" spans="2:4" x14ac:dyDescent="0.3">
      <c r="B28" s="41">
        <v>23</v>
      </c>
      <c r="C28" s="39">
        <f>'PGX5 - Results'!M29-'PGX5 - Results'!N29</f>
        <v>60.132172660461315</v>
      </c>
      <c r="D28" s="40">
        <f t="shared" si="0"/>
        <v>396.33550542587022</v>
      </c>
    </row>
    <row r="29" spans="2:4" x14ac:dyDescent="0.3">
      <c r="B29" s="41">
        <v>24</v>
      </c>
      <c r="C29" s="39">
        <f>'PGX5 - Results'!M30-'PGX5 - Results'!N30</f>
        <v>48.615950502457821</v>
      </c>
      <c r="D29" s="40">
        <f t="shared" si="0"/>
        <v>444.95145592832807</v>
      </c>
    </row>
    <row r="30" spans="2:4" x14ac:dyDescent="0.3">
      <c r="B30" s="41">
        <v>25</v>
      </c>
      <c r="C30" s="39">
        <f>'PGX5 - Results'!M31-'PGX5 - Results'!N31</f>
        <v>-88.537781180771063</v>
      </c>
      <c r="D30" s="40">
        <f t="shared" si="0"/>
        <v>356.41367474755702</v>
      </c>
    </row>
    <row r="31" spans="2:4" x14ac:dyDescent="0.3">
      <c r="B31" s="41">
        <v>26</v>
      </c>
      <c r="C31" s="39">
        <f>'PGX5 - Results'!M32-'PGX5 - Results'!N32</f>
        <v>0</v>
      </c>
      <c r="D31" s="40">
        <f t="shared" si="0"/>
        <v>356.41367474755702</v>
      </c>
    </row>
    <row r="32" spans="2:4" x14ac:dyDescent="0.3">
      <c r="B32" s="41">
        <v>27</v>
      </c>
      <c r="C32" s="39">
        <f>'PGX5 - Results'!M33-'PGX5 - Results'!N33</f>
        <v>42.384377332768146</v>
      </c>
      <c r="D32" s="40">
        <f t="shared" si="0"/>
        <v>398.79805208032519</v>
      </c>
    </row>
    <row r="33" spans="2:4" x14ac:dyDescent="0.3">
      <c r="B33" s="41">
        <v>28</v>
      </c>
      <c r="C33" s="39">
        <f>'PGX5 - Results'!M34-'PGX5 - Results'!N34</f>
        <v>0</v>
      </c>
      <c r="D33" s="40">
        <f t="shared" si="0"/>
        <v>398.79805208032519</v>
      </c>
    </row>
    <row r="34" spans="2:4" x14ac:dyDescent="0.3">
      <c r="B34" s="41">
        <v>29</v>
      </c>
      <c r="C34" s="39">
        <f>'PGX5 - Results'!M35-'PGX5 - Results'!N35</f>
        <v>97.52951498325271</v>
      </c>
      <c r="D34" s="40">
        <f t="shared" si="0"/>
        <v>496.32756706357793</v>
      </c>
    </row>
    <row r="35" spans="2:4" x14ac:dyDescent="0.3">
      <c r="B35" s="41">
        <v>30</v>
      </c>
      <c r="C35" s="39">
        <f>'PGX5 - Results'!M36-'PGX5 - Results'!N36</f>
        <v>-91.824538556087404</v>
      </c>
      <c r="D35" s="40">
        <f t="shared" si="0"/>
        <v>404.50302850749051</v>
      </c>
    </row>
    <row r="36" spans="2:4" x14ac:dyDescent="0.3">
      <c r="B36" s="41">
        <v>31</v>
      </c>
      <c r="C36" s="39">
        <f>'PGX5 - Results'!M37-'PGX5 - Results'!N37</f>
        <v>69.318065899812936</v>
      </c>
      <c r="D36" s="40">
        <f t="shared" si="0"/>
        <v>473.82109440730346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FTR - Results</vt:lpstr>
      <vt:lpstr>FTR - Chart</vt:lpstr>
      <vt:lpstr>PGX5 - Results</vt:lpstr>
      <vt:lpstr>PGX5 -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2022-11-14T08:21:58Z</dcterms:created>
  <dcterms:modified xsi:type="dcterms:W3CDTF">2025-12-05T19:51:25Z</dcterms:modified>
</cp:coreProperties>
</file>