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"/>
    </mc:Choice>
  </mc:AlternateContent>
  <xr:revisionPtr revIDLastSave="0" documentId="13_ncr:1_{635581AF-842B-49D0-A065-B759B6C5783E}" xr6:coauthVersionLast="47" xr6:coauthVersionMax="47" xr10:uidLastSave="{00000000-0000-0000-0000-000000000000}"/>
  <bookViews>
    <workbookView xWindow="-108" yWindow="-108" windowWidth="23256" windowHeight="12456" tabRatio="870" activeTab="2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2" hidden="1">'PGX5 - Results'!$B$6:$O$13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5" i="6" l="1"/>
  <c r="C34" i="6"/>
  <c r="C33" i="6"/>
  <c r="C32" i="6"/>
  <c r="C31" i="6"/>
  <c r="C30" i="6"/>
  <c r="C29" i="6"/>
  <c r="C28" i="6"/>
  <c r="C27" i="6"/>
  <c r="C26" i="6"/>
  <c r="C25" i="6"/>
  <c r="C24" i="6"/>
  <c r="C23" i="6"/>
  <c r="C22" i="6"/>
  <c r="C21" i="6"/>
  <c r="C20" i="6"/>
  <c r="C19" i="6"/>
  <c r="C18" i="6"/>
  <c r="C17" i="6"/>
  <c r="C16" i="6"/>
  <c r="C15" i="6"/>
  <c r="C14" i="6"/>
  <c r="C13" i="6"/>
  <c r="C12" i="6"/>
  <c r="C11" i="6"/>
  <c r="C10" i="6"/>
  <c r="C9" i="6"/>
  <c r="C8" i="6"/>
  <c r="C7" i="6"/>
  <c r="C6" i="6"/>
  <c r="D6" i="6"/>
  <c r="C7" i="5"/>
  <c r="H127" i="5"/>
  <c r="M2" i="5" s="1"/>
  <c r="K111" i="5"/>
  <c r="L111" i="5"/>
  <c r="K112" i="5"/>
  <c r="L112" i="5" s="1"/>
  <c r="K113" i="5"/>
  <c r="L113" i="5"/>
  <c r="K114" i="5"/>
  <c r="L114" i="5"/>
  <c r="K115" i="5"/>
  <c r="L115" i="5"/>
  <c r="K116" i="5"/>
  <c r="L116" i="5"/>
  <c r="K117" i="5"/>
  <c r="L117" i="5"/>
  <c r="K118" i="5"/>
  <c r="L118" i="5"/>
  <c r="K119" i="5"/>
  <c r="L119" i="5"/>
  <c r="K120" i="5"/>
  <c r="L120" i="5"/>
  <c r="K121" i="5"/>
  <c r="L121" i="5"/>
  <c r="K122" i="5"/>
  <c r="L122" i="5"/>
  <c r="K123" i="5"/>
  <c r="L123" i="5"/>
  <c r="K124" i="5"/>
  <c r="L124" i="5"/>
  <c r="K125" i="5"/>
  <c r="L125" i="5"/>
  <c r="K126" i="5"/>
  <c r="L126" i="5"/>
  <c r="H3" i="5"/>
  <c r="C10" i="5" s="1"/>
  <c r="L110" i="5"/>
  <c r="K110" i="5"/>
  <c r="L109" i="5"/>
  <c r="K109" i="5"/>
  <c r="L108" i="5"/>
  <c r="K108" i="5"/>
  <c r="M108" i="5" s="1"/>
  <c r="L107" i="5"/>
  <c r="K107" i="5"/>
  <c r="L106" i="5"/>
  <c r="K106" i="5"/>
  <c r="M106" i="5" s="1"/>
  <c r="L105" i="5"/>
  <c r="K105" i="5"/>
  <c r="L104" i="5"/>
  <c r="K104" i="5"/>
  <c r="L103" i="5"/>
  <c r="K103" i="5"/>
  <c r="M103" i="5" s="1"/>
  <c r="L102" i="5"/>
  <c r="K102" i="5"/>
  <c r="L101" i="5"/>
  <c r="K101" i="5"/>
  <c r="L100" i="5"/>
  <c r="K100" i="5"/>
  <c r="K99" i="5"/>
  <c r="L99" i="5" s="1"/>
  <c r="L98" i="5"/>
  <c r="K98" i="5"/>
  <c r="L97" i="5"/>
  <c r="K97" i="5"/>
  <c r="L96" i="5"/>
  <c r="K96" i="5"/>
  <c r="L95" i="5"/>
  <c r="K95" i="5"/>
  <c r="L94" i="5"/>
  <c r="K94" i="5"/>
  <c r="M94" i="5" s="1"/>
  <c r="L93" i="5"/>
  <c r="K93" i="5"/>
  <c r="L92" i="5"/>
  <c r="K92" i="5"/>
  <c r="K91" i="5"/>
  <c r="L91" i="5" s="1"/>
  <c r="L90" i="5"/>
  <c r="K90" i="5"/>
  <c r="L89" i="5"/>
  <c r="K89" i="5"/>
  <c r="L88" i="5"/>
  <c r="K88" i="5"/>
  <c r="L87" i="5"/>
  <c r="K87" i="5"/>
  <c r="M87" i="5" s="1"/>
  <c r="L86" i="5"/>
  <c r="K86" i="5"/>
  <c r="L85" i="5"/>
  <c r="K85" i="5"/>
  <c r="L84" i="5"/>
  <c r="K84" i="5"/>
  <c r="L83" i="5"/>
  <c r="K83" i="5"/>
  <c r="L82" i="5"/>
  <c r="K82" i="5"/>
  <c r="L81" i="5"/>
  <c r="K81" i="5"/>
  <c r="K80" i="5"/>
  <c r="L79" i="5"/>
  <c r="K79" i="5"/>
  <c r="L78" i="5"/>
  <c r="K78" i="5"/>
  <c r="L77" i="5"/>
  <c r="K77" i="5"/>
  <c r="L76" i="5"/>
  <c r="K76" i="5"/>
  <c r="L75" i="5"/>
  <c r="K75" i="5"/>
  <c r="L74" i="5"/>
  <c r="K74" i="5"/>
  <c r="L73" i="5"/>
  <c r="K73" i="5"/>
  <c r="L72" i="5"/>
  <c r="K72" i="5"/>
  <c r="L71" i="5"/>
  <c r="K71" i="5"/>
  <c r="L70" i="5"/>
  <c r="K70" i="5"/>
  <c r="L69" i="5"/>
  <c r="K69" i="5"/>
  <c r="L68" i="5"/>
  <c r="K68" i="5"/>
  <c r="M68" i="5" s="1"/>
  <c r="L67" i="5"/>
  <c r="K67" i="5"/>
  <c r="L66" i="5"/>
  <c r="K66" i="5"/>
  <c r="L65" i="5"/>
  <c r="K65" i="5"/>
  <c r="L64" i="5"/>
  <c r="K64" i="5"/>
  <c r="M64" i="5" s="1"/>
  <c r="L63" i="5"/>
  <c r="K63" i="5"/>
  <c r="L62" i="5"/>
  <c r="K62" i="5"/>
  <c r="L61" i="5"/>
  <c r="K61" i="5"/>
  <c r="L60" i="5"/>
  <c r="K60" i="5"/>
  <c r="L59" i="5"/>
  <c r="K59" i="5"/>
  <c r="L58" i="5"/>
  <c r="K58" i="5"/>
  <c r="L57" i="5"/>
  <c r="K57" i="5"/>
  <c r="L56" i="5"/>
  <c r="K56" i="5"/>
  <c r="M56" i="5" s="1"/>
  <c r="L55" i="5"/>
  <c r="K55" i="5"/>
  <c r="L54" i="5"/>
  <c r="K54" i="5"/>
  <c r="L53" i="5"/>
  <c r="K53" i="5"/>
  <c r="L52" i="5"/>
  <c r="K52" i="5"/>
  <c r="K51" i="5"/>
  <c r="L51" i="5" s="1"/>
  <c r="L50" i="5"/>
  <c r="K50" i="5"/>
  <c r="L49" i="5"/>
  <c r="K49" i="5"/>
  <c r="K48" i="5"/>
  <c r="L48" i="5" s="1"/>
  <c r="L47" i="5"/>
  <c r="K47" i="5"/>
  <c r="L46" i="5"/>
  <c r="K46" i="5"/>
  <c r="L45" i="5"/>
  <c r="K45" i="5"/>
  <c r="L44" i="5"/>
  <c r="K44" i="5"/>
  <c r="L43" i="5"/>
  <c r="K43" i="5"/>
  <c r="L42" i="5"/>
  <c r="K42" i="5"/>
  <c r="L41" i="5"/>
  <c r="K41" i="5"/>
  <c r="L40" i="5"/>
  <c r="K40" i="5"/>
  <c r="L39" i="5"/>
  <c r="K39" i="5"/>
  <c r="L38" i="5"/>
  <c r="K38" i="5"/>
  <c r="L37" i="5"/>
  <c r="K37" i="5"/>
  <c r="L36" i="5"/>
  <c r="K36" i="5"/>
  <c r="K35" i="5"/>
  <c r="K34" i="5"/>
  <c r="L34" i="5" s="1"/>
  <c r="L33" i="5"/>
  <c r="K33" i="5"/>
  <c r="L32" i="5"/>
  <c r="K32" i="5"/>
  <c r="L31" i="5"/>
  <c r="K31" i="5"/>
  <c r="K30" i="5"/>
  <c r="L29" i="5"/>
  <c r="K29" i="5"/>
  <c r="L28" i="5"/>
  <c r="K28" i="5"/>
  <c r="K27" i="5"/>
  <c r="L27" i="5" s="1"/>
  <c r="L26" i="5"/>
  <c r="K26" i="5"/>
  <c r="K25" i="5"/>
  <c r="L25" i="5" s="1"/>
  <c r="L24" i="5"/>
  <c r="K24" i="5"/>
  <c r="L23" i="5"/>
  <c r="K23" i="5"/>
  <c r="L22" i="5"/>
  <c r="K22" i="5"/>
  <c r="L21" i="5"/>
  <c r="K21" i="5"/>
  <c r="L20" i="5"/>
  <c r="K20" i="5"/>
  <c r="L19" i="5"/>
  <c r="K19" i="5"/>
  <c r="L18" i="5"/>
  <c r="K18" i="5"/>
  <c r="L17" i="5"/>
  <c r="K17" i="5"/>
  <c r="L16" i="5"/>
  <c r="K16" i="5"/>
  <c r="L15" i="5"/>
  <c r="K15" i="5"/>
  <c r="L14" i="5"/>
  <c r="K14" i="5"/>
  <c r="L13" i="5"/>
  <c r="K13" i="5"/>
  <c r="K12" i="5"/>
  <c r="L11" i="5"/>
  <c r="K11" i="5"/>
  <c r="L10" i="5"/>
  <c r="K10" i="5"/>
  <c r="L9" i="5"/>
  <c r="K9" i="5"/>
  <c r="K8" i="5"/>
  <c r="L8" i="5" s="1"/>
  <c r="K7" i="5"/>
  <c r="M102" i="5" l="1"/>
  <c r="M83" i="5"/>
  <c r="K127" i="5"/>
  <c r="L35" i="5"/>
  <c r="L127" i="5" s="1"/>
  <c r="M124" i="5"/>
  <c r="M58" i="5"/>
  <c r="M66" i="5"/>
  <c r="M115" i="5"/>
  <c r="M20" i="5"/>
  <c r="M122" i="5"/>
  <c r="M59" i="5"/>
  <c r="M63" i="5"/>
  <c r="M120" i="5"/>
  <c r="M112" i="5"/>
  <c r="M121" i="5"/>
  <c r="M117" i="5"/>
  <c r="M111" i="5"/>
  <c r="M116" i="5"/>
  <c r="M125" i="5"/>
  <c r="M119" i="5"/>
  <c r="M118" i="5"/>
  <c r="M123" i="5"/>
  <c r="M126" i="5"/>
  <c r="M113" i="5"/>
  <c r="M114" i="5"/>
  <c r="M14" i="5"/>
  <c r="M18" i="5"/>
  <c r="M36" i="5"/>
  <c r="M92" i="5"/>
  <c r="M90" i="5"/>
  <c r="M88" i="5"/>
  <c r="L80" i="5"/>
  <c r="M80" i="5" s="1"/>
  <c r="M76" i="5"/>
  <c r="C11" i="5"/>
  <c r="C14" i="5" s="1"/>
  <c r="C17" i="5" s="1"/>
  <c r="C20" i="5" s="1"/>
  <c r="C23" i="5" s="1"/>
  <c r="C26" i="5" s="1"/>
  <c r="C29" i="5" s="1"/>
  <c r="C32" i="5" s="1"/>
  <c r="C35" i="5" s="1"/>
  <c r="C38" i="5" s="1"/>
  <c r="C41" i="5" s="1"/>
  <c r="C44" i="5" s="1"/>
  <c r="M17" i="5"/>
  <c r="M21" i="5"/>
  <c r="M61" i="5"/>
  <c r="M73" i="5"/>
  <c r="M97" i="5"/>
  <c r="M101" i="5"/>
  <c r="M51" i="5"/>
  <c r="M48" i="5"/>
  <c r="M34" i="5"/>
  <c r="M27" i="5"/>
  <c r="L30" i="5"/>
  <c r="M30" i="5" s="1"/>
  <c r="M24" i="5"/>
  <c r="M22" i="5"/>
  <c r="M46" i="5"/>
  <c r="M74" i="5"/>
  <c r="M82" i="5"/>
  <c r="M53" i="5"/>
  <c r="L12" i="5"/>
  <c r="M12" i="5" s="1"/>
  <c r="M13" i="5"/>
  <c r="M99" i="5"/>
  <c r="M28" i="5"/>
  <c r="M100" i="5"/>
  <c r="M11" i="5"/>
  <c r="M40" i="5"/>
  <c r="M52" i="5"/>
  <c r="M29" i="5"/>
  <c r="M37" i="5"/>
  <c r="M41" i="5"/>
  <c r="M62" i="5"/>
  <c r="M70" i="5"/>
  <c r="M78" i="5"/>
  <c r="M42" i="5"/>
  <c r="M54" i="5"/>
  <c r="M71" i="5"/>
  <c r="M75" i="5"/>
  <c r="M86" i="5"/>
  <c r="M98" i="5"/>
  <c r="M110" i="5"/>
  <c r="M44" i="5"/>
  <c r="M104" i="5"/>
  <c r="M16" i="5"/>
  <c r="M31" i="5"/>
  <c r="M38" i="5"/>
  <c r="M45" i="5"/>
  <c r="M55" i="5"/>
  <c r="M60" i="5"/>
  <c r="M67" i="5"/>
  <c r="M77" i="5"/>
  <c r="M84" i="5"/>
  <c r="M91" i="5"/>
  <c r="M105" i="5"/>
  <c r="M109" i="5"/>
  <c r="M93" i="5"/>
  <c r="M25" i="5"/>
  <c r="M32" i="5"/>
  <c r="M35" i="5"/>
  <c r="M39" i="5"/>
  <c r="M49" i="5"/>
  <c r="M57" i="5"/>
  <c r="M81" i="5"/>
  <c r="M85" i="5"/>
  <c r="M95" i="5"/>
  <c r="M47" i="5"/>
  <c r="M23" i="5"/>
  <c r="M69" i="5"/>
  <c r="M10" i="5"/>
  <c r="M26" i="5"/>
  <c r="M33" i="5"/>
  <c r="M43" i="5"/>
  <c r="M50" i="5"/>
  <c r="M65" i="5"/>
  <c r="M72" i="5"/>
  <c r="M79" i="5"/>
  <c r="M89" i="5"/>
  <c r="M96" i="5"/>
  <c r="M107" i="5"/>
  <c r="M8" i="5"/>
  <c r="M9" i="5"/>
  <c r="M15" i="5"/>
  <c r="M19" i="5"/>
  <c r="L7" i="5"/>
  <c r="M7" i="5" s="1"/>
  <c r="C47" i="5" l="1"/>
  <c r="C50" i="5" s="1"/>
  <c r="C53" i="5" s="1"/>
  <c r="C56" i="5" s="1"/>
  <c r="C57" i="5" s="1"/>
  <c r="C60" i="5" s="1"/>
  <c r="C63" i="5" s="1"/>
  <c r="C66" i="5" s="1"/>
  <c r="M127" i="5"/>
  <c r="J2" i="5" s="1"/>
  <c r="J3" i="5" s="1"/>
  <c r="C69" i="5" l="1"/>
  <c r="C72" i="5" s="1"/>
  <c r="C75" i="5" s="1"/>
  <c r="M4" i="5"/>
  <c r="J4" i="5"/>
  <c r="M3" i="5"/>
  <c r="C78" i="5" l="1"/>
  <c r="C81" i="5" s="1"/>
  <c r="C84" i="5" l="1"/>
  <c r="C87" i="5" s="1"/>
  <c r="C90" i="5" s="1"/>
  <c r="C93" i="5" l="1"/>
  <c r="C96" i="5" s="1"/>
  <c r="C99" i="5" l="1"/>
  <c r="C102" i="5" s="1"/>
  <c r="C105" i="5" s="1"/>
  <c r="C108" i="5" s="1"/>
  <c r="C111" i="5" l="1"/>
  <c r="C112" i="5" s="1"/>
  <c r="C115" i="5" l="1"/>
  <c r="C118" i="5" s="1"/>
  <c r="C121" i="5" l="1"/>
  <c r="C124" i="5" s="1"/>
  <c r="L37" i="3" l="1"/>
  <c r="L36" i="3"/>
  <c r="L16" i="3"/>
  <c r="I3" i="1" l="1"/>
  <c r="N12" i="1"/>
  <c r="N8" i="1"/>
  <c r="N9" i="1"/>
  <c r="L8" i="3"/>
  <c r="M8" i="3" s="1"/>
  <c r="L9" i="3"/>
  <c r="M9" i="3"/>
  <c r="N9" i="3" l="1"/>
  <c r="N8" i="3"/>
  <c r="N26" i="1" l="1"/>
  <c r="N28" i="1"/>
  <c r="N30" i="1"/>
  <c r="N31" i="1"/>
  <c r="N32" i="1"/>
  <c r="N33" i="1"/>
  <c r="N20" i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L26" i="3"/>
  <c r="M26" i="3" s="1"/>
  <c r="N26" i="3" s="1"/>
  <c r="L27" i="3"/>
  <c r="M27" i="3" s="1"/>
  <c r="N27" i="3" s="1"/>
  <c r="L28" i="3"/>
  <c r="M28" i="3" s="1"/>
  <c r="N28" i="3" s="1"/>
  <c r="M29" i="3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35" i="3"/>
  <c r="M35" i="3" s="1"/>
  <c r="N35" i="3" s="1"/>
  <c r="M36" i="3"/>
  <c r="N36" i="3" l="1"/>
  <c r="N17" i="1" l="1"/>
  <c r="N19" i="1"/>
  <c r="I37" i="3" l="1"/>
  <c r="N2" i="3" s="1"/>
  <c r="C7" i="3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D7" i="6" l="1"/>
  <c r="D8" i="6" s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l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C33" i="4" l="1"/>
  <c r="L19" i="3"/>
  <c r="M19" i="3" s="1"/>
  <c r="M18" i="3"/>
  <c r="L18" i="3"/>
  <c r="M17" i="3"/>
  <c r="L17" i="3"/>
  <c r="L15" i="3"/>
  <c r="M15" i="3" s="1"/>
  <c r="L14" i="3"/>
  <c r="M14" i="3" s="1"/>
  <c r="L13" i="3"/>
  <c r="M13" i="3" s="1"/>
  <c r="N13" i="3" s="1"/>
  <c r="C12" i="4" s="1"/>
  <c r="L12" i="3"/>
  <c r="M12" i="3" s="1"/>
  <c r="N12" i="3" s="1"/>
  <c r="C11" i="4" s="1"/>
  <c r="L11" i="3"/>
  <c r="M11" i="3" s="1"/>
  <c r="L10" i="3"/>
  <c r="M10" i="3" s="1"/>
  <c r="L7" i="3"/>
  <c r="M7" i="3" s="1"/>
  <c r="C29" i="4" l="1"/>
  <c r="M16" i="3"/>
  <c r="C22" i="4"/>
  <c r="C35" i="4"/>
  <c r="C21" i="4"/>
  <c r="C23" i="4"/>
  <c r="C30" i="4"/>
  <c r="C32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N14" i="3"/>
  <c r="C13" i="4" s="1"/>
  <c r="C7" i="4"/>
  <c r="N15" i="3"/>
  <c r="C14" i="4" s="1"/>
  <c r="N17" i="3"/>
  <c r="C16" i="4" s="1"/>
  <c r="C20" i="4"/>
  <c r="N7" i="3"/>
  <c r="C6" i="4" s="1"/>
  <c r="D6" i="4" s="1"/>
  <c r="C24" i="4"/>
  <c r="C26" i="4"/>
  <c r="C31" i="4"/>
  <c r="C34" i="4"/>
  <c r="D7" i="4" l="1"/>
  <c r="M37" i="3"/>
  <c r="N37" i="3" s="1"/>
  <c r="N16" i="3"/>
  <c r="C15" i="4" s="1"/>
  <c r="C8" i="4"/>
  <c r="D8" i="4" l="1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K2" i="3"/>
  <c r="K3" i="3" s="1"/>
  <c r="C7" i="1"/>
  <c r="N4" i="3" l="1"/>
  <c r="N3" i="3"/>
  <c r="K4" i="3"/>
  <c r="L7" i="1"/>
  <c r="I7" i="1" s="1"/>
  <c r="M7" i="1" s="1"/>
  <c r="O7" i="1" l="1"/>
  <c r="N7" i="1"/>
  <c r="C6" i="2" l="1"/>
  <c r="D6" i="2" s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l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L8" i="1"/>
  <c r="M8" i="1" l="1"/>
  <c r="O8" i="1" l="1"/>
  <c r="L9" i="1" s="1"/>
  <c r="C7" i="2"/>
  <c r="D7" i="2" s="1"/>
  <c r="M9" i="1" l="1"/>
  <c r="O9" i="1" s="1"/>
  <c r="L10" i="1" s="1"/>
  <c r="I10" i="1" s="1"/>
  <c r="C8" i="2" l="1"/>
  <c r="D8" i="2" s="1"/>
  <c r="M10" i="1"/>
  <c r="C9" i="2" s="1"/>
  <c r="D9" i="2" l="1"/>
  <c r="N10" i="1"/>
  <c r="O10" i="1"/>
  <c r="L11" i="1" s="1"/>
  <c r="I11" i="1" s="1"/>
  <c r="M11" i="1" l="1"/>
  <c r="N11" i="1" s="1"/>
  <c r="C10" i="2" l="1"/>
  <c r="D10" i="2" s="1"/>
  <c r="O11" i="1"/>
  <c r="L12" i="1" l="1"/>
  <c r="I12" i="1" s="1"/>
  <c r="M12" i="1" l="1"/>
  <c r="O12" i="1" s="1"/>
  <c r="L13" i="1" s="1"/>
  <c r="I13" i="1" s="1"/>
  <c r="C11" i="2" l="1"/>
  <c r="D11" i="2" s="1"/>
  <c r="M13" i="1"/>
  <c r="C12" i="2" l="1"/>
  <c r="D12" i="2" s="1"/>
  <c r="N13" i="1"/>
  <c r="O13" i="1"/>
  <c r="L14" i="1" l="1"/>
  <c r="I14" i="1" s="1"/>
  <c r="M14" i="1" l="1"/>
  <c r="C13" i="2" l="1"/>
  <c r="D13" i="2" s="1"/>
  <c r="N14" i="1"/>
  <c r="O14" i="1"/>
  <c r="L15" i="1" s="1"/>
  <c r="I15" i="1" s="1"/>
  <c r="M15" i="1" l="1"/>
  <c r="C14" i="2" l="1"/>
  <c r="D14" i="2" s="1"/>
  <c r="N15" i="1"/>
  <c r="O15" i="1"/>
  <c r="L16" i="1" l="1"/>
  <c r="I16" i="1" s="1"/>
  <c r="M16" i="1" l="1"/>
  <c r="O16" i="1" s="1"/>
  <c r="L17" i="1" s="1"/>
  <c r="I17" i="1" s="1"/>
  <c r="N16" i="1" l="1"/>
  <c r="C15" i="2"/>
  <c r="D15" i="2" s="1"/>
  <c r="O17" i="1" l="1"/>
  <c r="L18" i="1" s="1"/>
  <c r="I18" i="1" s="1"/>
  <c r="C16" i="2" l="1"/>
  <c r="D16" i="2" s="1"/>
  <c r="M18" i="1" l="1"/>
  <c r="O18" i="1" l="1"/>
  <c r="L19" i="1" s="1"/>
  <c r="N18" i="1"/>
  <c r="C17" i="2"/>
  <c r="D17" i="2" s="1"/>
  <c r="M19" i="1" l="1"/>
  <c r="O19" i="1" s="1"/>
  <c r="L20" i="1" s="1"/>
  <c r="I20" i="1" s="1"/>
  <c r="M20" i="1" l="1"/>
  <c r="C18" i="2"/>
  <c r="D18" i="2" s="1"/>
  <c r="O20" i="1" l="1"/>
  <c r="C19" i="2"/>
  <c r="D19" i="2" s="1"/>
  <c r="L21" i="1" l="1"/>
  <c r="I21" i="1" l="1"/>
  <c r="M21" i="1" s="1"/>
  <c r="N21" i="1" s="1"/>
  <c r="O21" i="1" l="1"/>
  <c r="L22" i="1" s="1"/>
  <c r="I22" i="1" s="1"/>
  <c r="M22" i="1" s="1"/>
  <c r="C21" i="2" s="1"/>
  <c r="C20" i="2"/>
  <c r="D20" i="2" s="1"/>
  <c r="N22" i="1"/>
  <c r="O22" i="1"/>
  <c r="D21" i="2" l="1"/>
  <c r="L23" i="1"/>
  <c r="I23" i="1" s="1"/>
  <c r="M23" i="1" l="1"/>
  <c r="N23" i="1"/>
  <c r="O23" i="1" l="1"/>
  <c r="L24" i="1" s="1"/>
  <c r="C22" i="2"/>
  <c r="D22" i="2" s="1"/>
  <c r="I24" i="1" l="1"/>
  <c r="M24" i="1" s="1"/>
  <c r="O24" i="1" s="1"/>
  <c r="L25" i="1" s="1"/>
  <c r="I25" i="1" s="1"/>
  <c r="M25" i="1" s="1"/>
  <c r="N24" i="1" l="1"/>
  <c r="C24" i="2"/>
  <c r="N25" i="1"/>
  <c r="C23" i="2"/>
  <c r="D23" i="2" s="1"/>
  <c r="D24" i="2" s="1"/>
  <c r="O25" i="1"/>
  <c r="L26" i="1" s="1"/>
  <c r="I26" i="1" s="1"/>
  <c r="M26" i="1" l="1"/>
  <c r="C25" i="2" l="1"/>
  <c r="D25" i="2" s="1"/>
  <c r="O26" i="1"/>
  <c r="L27" i="1" s="1"/>
  <c r="I27" i="1" s="1"/>
  <c r="M27" i="1" l="1"/>
  <c r="N27" i="1" s="1"/>
  <c r="O27" i="1" l="1"/>
  <c r="C26" i="2"/>
  <c r="D26" i="2" s="1"/>
  <c r="L28" i="1" l="1"/>
  <c r="I28" i="1" s="1"/>
  <c r="M28" i="1" l="1"/>
  <c r="O28" i="1" l="1"/>
  <c r="C27" i="2"/>
  <c r="D27" i="2" s="1"/>
  <c r="L29" i="1" l="1"/>
  <c r="I29" i="1" s="1"/>
  <c r="M29" i="1" l="1"/>
  <c r="C28" i="2" l="1"/>
  <c r="D28" i="2" s="1"/>
  <c r="N29" i="1"/>
  <c r="O29" i="1"/>
  <c r="L30" i="1" s="1"/>
  <c r="I30" i="1" s="1"/>
  <c r="M30" i="1" l="1"/>
  <c r="C29" i="2" s="1"/>
  <c r="D29" i="2" s="1"/>
  <c r="O30" i="1" l="1"/>
  <c r="L31" i="1" s="1"/>
  <c r="I31" i="1" s="1"/>
  <c r="M31" i="1" l="1"/>
  <c r="O31" i="1" l="1"/>
  <c r="C30" i="2"/>
  <c r="D30" i="2" s="1"/>
  <c r="L32" i="1" l="1"/>
  <c r="I32" i="1" s="1"/>
  <c r="M32" i="1" l="1"/>
  <c r="O32" i="1" l="1"/>
  <c r="C31" i="2"/>
  <c r="D31" i="2" s="1"/>
  <c r="L33" i="1" l="1"/>
  <c r="M33" i="1" l="1"/>
  <c r="C32" i="2" l="1"/>
  <c r="D32" i="2" s="1"/>
  <c r="O33" i="1"/>
  <c r="L34" i="1" l="1"/>
  <c r="I34" i="1" s="1"/>
  <c r="M34" i="1" l="1"/>
  <c r="C33" i="2" l="1"/>
  <c r="D33" i="2" s="1"/>
  <c r="N34" i="1"/>
  <c r="O34" i="1"/>
  <c r="L35" i="1" s="1"/>
  <c r="I35" i="1" s="1"/>
  <c r="M35" i="1" l="1"/>
  <c r="C34" i="2" l="1"/>
  <c r="D34" i="2" s="1"/>
  <c r="N35" i="1"/>
  <c r="O35" i="1"/>
  <c r="L36" i="1" s="1"/>
  <c r="I36" i="1" s="1"/>
  <c r="M36" i="1" l="1"/>
  <c r="N36" i="1" s="1"/>
  <c r="O36" i="1" l="1"/>
  <c r="O2" i="1" s="1"/>
  <c r="C35" i="2"/>
  <c r="D35" i="2" s="1"/>
  <c r="O3" i="1" l="1"/>
  <c r="O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User: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</commentList>
</comments>
</file>

<file path=xl/sharedStrings.xml><?xml version="1.0" encoding="utf-8"?>
<sst xmlns="http://schemas.openxmlformats.org/spreadsheetml/2006/main" count="758" uniqueCount="188">
  <si>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</si>
  <si>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</si>
  <si>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</si>
  <si>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</si>
  <si>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</si>
  <si>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</si>
  <si>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</si>
  <si>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</si>
  <si>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</si>
  <si>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</si>
  <si>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</si>
  <si>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</si>
  <si>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</si>
  <si>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</si>
  <si>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</si>
  <si>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</si>
  <si>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</si>
  <si>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</si>
  <si>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</si>
  <si>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</si>
  <si>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</si>
  <si>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</si>
  <si>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</si>
  <si>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</si>
  <si>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</si>
  <si>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</si>
  <si>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</si>
  <si>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</si>
  <si>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</si>
  <si>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</si>
  <si>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</si>
  <si>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</si>
  <si>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</si>
  <si>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</si>
  <si>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</si>
  <si>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</si>
  <si>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</si>
  <si>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</si>
  <si>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</si>
  <si>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Profit / Loss (£)</t>
  </si>
  <si>
    <t>Acc Bank (£)</t>
  </si>
  <si>
    <t>Day Points: Profit / Loss</t>
  </si>
  <si>
    <t>Comp</t>
  </si>
  <si>
    <t>SUL</t>
  </si>
  <si>
    <t>Samsunspor vs. Kayserispor</t>
  </si>
  <si>
    <t>BTTS</t>
  </si>
  <si>
    <t>Yes</t>
  </si>
  <si>
    <t>No Selection</t>
  </si>
  <si>
    <t>UNL</t>
  </si>
  <si>
    <t>Germany v Portugal</t>
  </si>
  <si>
    <t>Match Odds</t>
  </si>
  <si>
    <t>Germany</t>
  </si>
  <si>
    <t>Spain v France</t>
  </si>
  <si>
    <t>WCQ</t>
  </si>
  <si>
    <t>Norway v Italy</t>
  </si>
  <si>
    <t>Austria v Romania</t>
  </si>
  <si>
    <t>Germany vs. France</t>
  </si>
  <si>
    <t>Draw No Bet</t>
  </si>
  <si>
    <t>France</t>
  </si>
  <si>
    <t>Belgium vs Wales</t>
  </si>
  <si>
    <t>Latvia vs. Albania</t>
  </si>
  <si>
    <t>Albania</t>
  </si>
  <si>
    <t>SED</t>
  </si>
  <si>
    <t>Oviedo v Almeria</t>
  </si>
  <si>
    <t>Oviedo</t>
  </si>
  <si>
    <t>Mirandes v Racing Santander</t>
  </si>
  <si>
    <t>Mirandes</t>
  </si>
  <si>
    <t>End Bank (£)</t>
  </si>
  <si>
    <t>2-1</t>
  </si>
  <si>
    <t>W</t>
  </si>
  <si>
    <t>1-2</t>
  </si>
  <si>
    <t>L</t>
  </si>
  <si>
    <t>5-4</t>
  </si>
  <si>
    <t>3-0</t>
  </si>
  <si>
    <t>0-2</t>
  </si>
  <si>
    <t>4-3</t>
  </si>
  <si>
    <t>1-1</t>
  </si>
  <si>
    <t>D</t>
  </si>
  <si>
    <t>4-1</t>
  </si>
  <si>
    <t>Al Ahly v Inter Miami</t>
  </si>
  <si>
    <t>O/U 2.5</t>
  </si>
  <si>
    <t>Over</t>
  </si>
  <si>
    <t>PSG vs Atlético Madrid</t>
  </si>
  <si>
    <t>Boca Juniors vs. Benfica</t>
  </si>
  <si>
    <t>Benfica</t>
  </si>
  <si>
    <t>Fluminense vs. Dortmund</t>
  </si>
  <si>
    <t>Dortmund</t>
  </si>
  <si>
    <t>Real Madrid v Al Hilal</t>
  </si>
  <si>
    <t>Seattle Sounders v Atletico M</t>
  </si>
  <si>
    <t>Asian Handicap</t>
  </si>
  <si>
    <t>Atletico -1</t>
  </si>
  <si>
    <t>LA FC v Esperance Tunis</t>
  </si>
  <si>
    <t>Mamelodis v Dortmund</t>
  </si>
  <si>
    <t>Salzburg v Al-Hilal</t>
  </si>
  <si>
    <t>Al Hilal</t>
  </si>
  <si>
    <t>Seattle Sounders v PSG</t>
  </si>
  <si>
    <t>PSG win to nil</t>
  </si>
  <si>
    <t>Benfica v Bayern Munich</t>
  </si>
  <si>
    <t>Mamelodi vs Fluminense</t>
  </si>
  <si>
    <t>Juventus v Man City</t>
  </si>
  <si>
    <t>Under</t>
  </si>
  <si>
    <t>Benfica v Chelsea</t>
  </si>
  <si>
    <t>Flamengo v Bayern Munich</t>
  </si>
  <si>
    <t>Inter Milan v Fluminense</t>
  </si>
  <si>
    <t>Fluminense +1</t>
  </si>
  <si>
    <t>CWC</t>
  </si>
  <si>
    <t>0-0</t>
  </si>
  <si>
    <t>4-0</t>
  </si>
  <si>
    <t>2-2</t>
  </si>
  <si>
    <t>1-3</t>
  </si>
  <si>
    <t>0-1</t>
  </si>
  <si>
    <t>3-4</t>
  </si>
  <si>
    <t>1-0</t>
  </si>
  <si>
    <t>2-5</t>
  </si>
  <si>
    <t>2-4</t>
  </si>
  <si>
    <t>Al Ahly +0.5</t>
  </si>
  <si>
    <t>PSG v Atletico Madrid</t>
  </si>
  <si>
    <t>PSG</t>
  </si>
  <si>
    <t>Chelsea vs Los Angeles FC</t>
  </si>
  <si>
    <t>Match Odds &amp; BTTS</t>
  </si>
  <si>
    <t>Chelsea/Yes</t>
  </si>
  <si>
    <t>2-0</t>
  </si>
  <si>
    <t>River Plate vs Urawa Red Diamonds</t>
  </si>
  <si>
    <t>HT/FT</t>
  </si>
  <si>
    <t>River Plate/River Plate</t>
  </si>
  <si>
    <t>3-1</t>
  </si>
  <si>
    <t>Al Hilal +1.5</t>
  </si>
  <si>
    <t>Inter Miami v Porto</t>
  </si>
  <si>
    <t>Porto</t>
  </si>
  <si>
    <t>Flamengo v Chelsea</t>
  </si>
  <si>
    <t>Chelsea</t>
  </si>
  <si>
    <t>Inter Milan v Urawa</t>
  </si>
  <si>
    <t>MO&amp;O/U 2.5 goals</t>
  </si>
  <si>
    <t>Inter / Yes</t>
  </si>
  <si>
    <t>Real Madrid v Pachuca</t>
  </si>
  <si>
    <t>MO&amp;BTTS</t>
  </si>
  <si>
    <t>Real Madrid / Yes</t>
  </si>
  <si>
    <t>4</t>
  </si>
  <si>
    <t>Atletico Madrid v Botafogo</t>
  </si>
  <si>
    <t>Bayern/Over</t>
  </si>
  <si>
    <t>Dortmund v Ulsam</t>
  </si>
  <si>
    <t>O/U 3.5 goals</t>
  </si>
  <si>
    <t>Man City</t>
  </si>
  <si>
    <t>Palmeiras v Botafogo</t>
  </si>
  <si>
    <t>Palmeiras</t>
  </si>
  <si>
    <t>PSG v Inter Miami</t>
  </si>
  <si>
    <t>ALL</t>
  </si>
  <si>
    <t>Sirius v AIK</t>
  </si>
  <si>
    <t>AIK</t>
  </si>
  <si>
    <t>O/U 2.5 goals</t>
  </si>
  <si>
    <t>Finland v Netherlands</t>
  </si>
  <si>
    <t>Netherlands / Over</t>
  </si>
  <si>
    <t>Portugal v Spain</t>
  </si>
  <si>
    <t>Spain</t>
  </si>
  <si>
    <t>Croatia v Czechia</t>
  </si>
  <si>
    <t>Croatia / Over</t>
  </si>
  <si>
    <t>5-1</t>
  </si>
  <si>
    <t>Finland v Poland</t>
  </si>
  <si>
    <t>Poland / Under</t>
  </si>
  <si>
    <t>Mirandes v Santander</t>
  </si>
  <si>
    <t>FOOTBALL TRADING ROOM - JUNE 2025: DAILY RESULTS</t>
  </si>
  <si>
    <t>Accumulated Points</t>
  </si>
  <si>
    <t>PRO-GENIE X5 - JUNE 2025: DAILY RESULTS</t>
  </si>
  <si>
    <t>Day #</t>
  </si>
  <si>
    <t>3-2</t>
  </si>
  <si>
    <t>2-3</t>
  </si>
  <si>
    <t>PR0-XCS - JUNE 2025: DAILY RESULTS</t>
  </si>
  <si>
    <t>SUP</t>
  </si>
  <si>
    <t>Samsunspor v Kayserispor</t>
  </si>
  <si>
    <t>WNL</t>
  </si>
  <si>
    <t>Spain (W) v England (W)</t>
  </si>
  <si>
    <t>Estonia v Israel</t>
  </si>
  <si>
    <t>Germany v France</t>
  </si>
  <si>
    <t>Croatia v Czech Republic</t>
  </si>
  <si>
    <t>Belgium v Wales</t>
  </si>
  <si>
    <t>Romania v Cyprus</t>
  </si>
  <si>
    <t>Boca Juniors v Benfica</t>
  </si>
  <si>
    <t>Fluminense v Dortmund</t>
  </si>
  <si>
    <t>River Plate v Urawa</t>
  </si>
  <si>
    <t>Real Madrid v Al-Hilal</t>
  </si>
  <si>
    <t>Seattle Sounders v Atletico Madrid</t>
  </si>
  <si>
    <t>0-3</t>
  </si>
  <si>
    <t>LA FC v Tunis</t>
  </si>
  <si>
    <t>Mamelodi v Dortmund</t>
  </si>
  <si>
    <t>RB Salzburg v Al Hilal</t>
  </si>
  <si>
    <t>Mamelodi v Fluminense</t>
  </si>
  <si>
    <t>1-4</t>
  </si>
  <si>
    <t># Matches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</si>
</sst>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3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  <font>
      <sz val="8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73">
    <xf numFmtId="0" fontId="0" fillId="0" borderId="0" xfId="0"/>
    <xf numFmtId="0" fontId="1" fillId="0" borderId="1" xfId="0" applyFont="1" applyFill="1" applyBorder="1" applyAlignment="1">
      <alignment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49" fontId="1" fillId="0" borderId="1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" fontId="0" fillId="0" borderId="1" xfId="0" applyNumberFormat="1" applyFill="1" applyBorder="1"/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Fill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7" xfId="0" applyFont="1" applyFill="1" applyBorder="1" applyAlignment="1">
      <alignment horizontal="left" indent="2"/>
    </xf>
    <xf numFmtId="0" fontId="8" fillId="0" borderId="8" xfId="0" applyFont="1" applyFill="1" applyBorder="1"/>
    <xf numFmtId="0" fontId="11" fillId="0" borderId="9" xfId="0" applyFont="1" applyFill="1" applyBorder="1" applyAlignment="1">
      <alignment horizontal="left" indent="3"/>
    </xf>
    <xf numFmtId="0" fontId="12" fillId="0" borderId="10" xfId="0" applyFont="1" applyFill="1" applyBorder="1"/>
    <xf numFmtId="0" fontId="8" fillId="0" borderId="10" xfId="0" applyFont="1" applyFill="1" applyBorder="1"/>
    <xf numFmtId="0" fontId="10" fillId="0" borderId="8" xfId="0" applyFont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10" fillId="0" borderId="15" xfId="0" applyFont="1" applyFill="1" applyBorder="1" applyAlignment="1">
      <alignment horizontal="left" indent="2"/>
    </xf>
    <xf numFmtId="0" fontId="8" fillId="0" borderId="0" xfId="0" applyFont="1" applyFill="1" applyBorder="1"/>
    <xf numFmtId="0" fontId="10" fillId="0" borderId="0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0" fontId="0" fillId="0" borderId="0" xfId="0" applyFill="1"/>
    <xf numFmtId="0" fontId="0" fillId="0" borderId="0" xfId="0" applyFill="1" applyBorder="1"/>
    <xf numFmtId="166" fontId="20" fillId="0" borderId="2" xfId="0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20" fillId="0" borderId="2" xfId="0" applyNumberFormat="1" applyFont="1" applyBorder="1" applyAlignment="1">
      <alignment horizontal="left" vertical="center"/>
    </xf>
    <xf numFmtId="166" fontId="20" fillId="0" borderId="11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3" fillId="0" borderId="0" xfId="0" applyFont="1"/>
    <xf numFmtId="166" fontId="23" fillId="0" borderId="0" xfId="0" applyNumberFormat="1" applyFont="1"/>
    <xf numFmtId="0" fontId="23" fillId="0" borderId="0" xfId="0" applyFont="1" applyAlignment="1">
      <alignment wrapText="1"/>
    </xf>
    <xf numFmtId="166" fontId="20" fillId="0" borderId="0" xfId="0" applyNumberFormat="1" applyFont="1"/>
    <xf numFmtId="0" fontId="20" fillId="0" borderId="0" xfId="0" applyFont="1"/>
    <xf numFmtId="0" fontId="0" fillId="0" borderId="0" xfId="0" applyAlignment="1">
      <alignment wrapText="1"/>
    </xf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24" fillId="0" borderId="0" xfId="0" applyFont="1" applyFill="1" applyBorder="1"/>
    <xf numFmtId="2" fontId="24" fillId="0" borderId="0" xfId="0" applyNumberFormat="1" applyFont="1" applyFill="1" applyBorder="1" applyAlignment="1">
      <alignment horizontal="right"/>
    </xf>
    <xf numFmtId="0" fontId="24" fillId="0" borderId="0" xfId="0" applyFont="1" applyFill="1" applyBorder="1" applyAlignment="1">
      <alignment horizontal="right" indent="1"/>
    </xf>
    <xf numFmtId="0" fontId="27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5" fillId="3" borderId="4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 applyAlignment="1">
      <alignment horizontal="center" vertical="center" wrapText="1"/>
    </xf>
    <xf numFmtId="168" fontId="27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8" fillId="4" borderId="1" xfId="0" applyNumberFormat="1" applyFont="1" applyFill="1" applyBorder="1" applyAlignment="1">
      <alignment horizontal="center" vertical="center" wrapText="1"/>
    </xf>
    <xf numFmtId="2" fontId="25" fillId="16" borderId="18" xfId="0" applyNumberFormat="1" applyFont="1" applyFill="1" applyBorder="1" applyAlignment="1">
      <alignment horizontal="center" vertical="center" wrapText="1"/>
    </xf>
    <xf numFmtId="0" fontId="27" fillId="12" borderId="27" xfId="0" applyFont="1" applyFill="1" applyBorder="1" applyAlignment="1">
      <alignment horizontal="center" vertical="center" wrapText="1"/>
    </xf>
    <xf numFmtId="1" fontId="27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5" fillId="7" borderId="6" xfId="0" applyNumberFormat="1" applyFont="1" applyFill="1" applyBorder="1" applyAlignment="1">
      <alignment horizontal="center" vertical="center" wrapText="1"/>
    </xf>
    <xf numFmtId="4" fontId="28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0" fillId="0" borderId="25" xfId="0" applyFont="1" applyBorder="1" applyAlignment="1">
      <alignment horizontal="center"/>
    </xf>
    <xf numFmtId="4" fontId="20" fillId="0" borderId="1" xfId="0" applyNumberFormat="1" applyFont="1" applyBorder="1" applyAlignment="1">
      <alignment horizontal="center" vertical="center"/>
    </xf>
    <xf numFmtId="166" fontId="20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9" fillId="3" borderId="37" xfId="0" applyFont="1" applyFill="1" applyBorder="1" applyAlignment="1">
      <alignment horizontal="center"/>
    </xf>
    <xf numFmtId="2" fontId="19" fillId="3" borderId="37" xfId="0" applyNumberFormat="1" applyFont="1" applyFill="1" applyBorder="1" applyAlignment="1">
      <alignment horizontal="center"/>
    </xf>
    <xf numFmtId="2" fontId="19" fillId="7" borderId="38" xfId="0" applyNumberFormat="1" applyFont="1" applyFill="1" applyBorder="1" applyAlignment="1">
      <alignment horizontal="center"/>
    </xf>
    <xf numFmtId="0" fontId="19" fillId="7" borderId="22" xfId="0" applyFont="1" applyFill="1" applyBorder="1" applyAlignment="1">
      <alignment horizontal="center"/>
    </xf>
    <xf numFmtId="0" fontId="19" fillId="16" borderId="22" xfId="0" applyFont="1" applyFill="1" applyBorder="1" applyAlignment="1">
      <alignment horizontal="center"/>
    </xf>
    <xf numFmtId="2" fontId="19" fillId="16" borderId="37" xfId="0" applyNumberFormat="1" applyFont="1" applyFill="1" applyBorder="1" applyAlignment="1">
      <alignment horizontal="center"/>
    </xf>
    <xf numFmtId="2" fontId="19" fillId="16" borderId="23" xfId="0" applyNumberFormat="1" applyFont="1" applyFill="1" applyBorder="1" applyAlignment="1">
      <alignment horizontal="right" wrapText="1"/>
    </xf>
    <xf numFmtId="166" fontId="3" fillId="2" borderId="3" xfId="0" applyNumberFormat="1" applyFont="1" applyFill="1" applyBorder="1"/>
    <xf numFmtId="0" fontId="3" fillId="2" borderId="26" xfId="0" applyFont="1" applyFill="1" applyBorder="1" applyAlignment="1">
      <alignment horizontal="center"/>
    </xf>
    <xf numFmtId="0" fontId="3" fillId="2" borderId="26" xfId="0" applyFont="1" applyFill="1" applyBorder="1" applyAlignment="1">
      <alignment wrapText="1"/>
    </xf>
    <xf numFmtId="2" fontId="3" fillId="2" borderId="26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4" fontId="20" fillId="0" borderId="18" xfId="0" applyNumberFormat="1" applyFont="1" applyBorder="1" applyAlignment="1">
      <alignment horizontal="right"/>
    </xf>
    <xf numFmtId="2" fontId="20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2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right"/>
    </xf>
    <xf numFmtId="0" fontId="0" fillId="0" borderId="0" xfId="0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 wrapText="1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center"/>
    </xf>
    <xf numFmtId="166" fontId="20" fillId="16" borderId="11" xfId="0" applyNumberFormat="1" applyFont="1" applyFill="1" applyBorder="1" applyAlignment="1">
      <alignment horizontal="left"/>
    </xf>
    <xf numFmtId="14" fontId="0" fillId="16" borderId="41" xfId="0" applyNumberFormat="1" applyFont="1" applyFill="1" applyBorder="1" applyAlignment="1">
      <alignment horizontal="left"/>
    </xf>
    <xf numFmtId="0" fontId="0" fillId="16" borderId="41" xfId="0" applyFill="1" applyBorder="1" applyAlignment="1">
      <alignment wrapText="1"/>
    </xf>
    <xf numFmtId="0" fontId="0" fillId="16" borderId="41" xfId="0" applyFill="1" applyBorder="1"/>
    <xf numFmtId="0" fontId="9" fillId="7" borderId="11" xfId="0" applyFont="1" applyFill="1" applyBorder="1" applyAlignment="1">
      <alignment horizontal="center"/>
    </xf>
    <xf numFmtId="0" fontId="9" fillId="7" borderId="42" xfId="0" applyFont="1" applyFill="1" applyBorder="1" applyAlignment="1">
      <alignment horizontal="center"/>
    </xf>
    <xf numFmtId="0" fontId="9" fillId="16" borderId="42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20" fillId="0" borderId="41" xfId="0" applyNumberFormat="1" applyFont="1" applyFill="1" applyBorder="1" applyAlignment="1">
      <alignment horizontal="left"/>
    </xf>
    <xf numFmtId="14" fontId="0" fillId="0" borderId="41" xfId="0" applyNumberFormat="1" applyFont="1" applyFill="1" applyBorder="1" applyAlignment="1">
      <alignment horizontal="left"/>
    </xf>
    <xf numFmtId="0" fontId="0" fillId="0" borderId="41" xfId="0" applyFill="1" applyBorder="1" applyAlignment="1">
      <alignment wrapText="1"/>
    </xf>
    <xf numFmtId="0" fontId="0" fillId="0" borderId="41" xfId="0" applyFill="1" applyBorder="1"/>
    <xf numFmtId="0" fontId="9" fillId="0" borderId="41" xfId="0" applyFont="1" applyFill="1" applyBorder="1" applyAlignment="1">
      <alignment horizontal="center"/>
    </xf>
    <xf numFmtId="2" fontId="9" fillId="0" borderId="41" xfId="0" applyNumberFormat="1" applyFont="1" applyFill="1" applyBorder="1" applyAlignment="1">
      <alignment horizontal="center"/>
    </xf>
    <xf numFmtId="167" fontId="9" fillId="0" borderId="41" xfId="0" applyNumberFormat="1" applyFont="1" applyFill="1" applyBorder="1" applyAlignment="1">
      <alignment horizontal="center"/>
    </xf>
    <xf numFmtId="167" fontId="9" fillId="0" borderId="41" xfId="0" applyNumberFormat="1" applyFont="1" applyFill="1" applyBorder="1" applyAlignment="1">
      <alignment horizontal="right" wrapText="1"/>
    </xf>
    <xf numFmtId="14" fontId="2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center" vertical="center"/>
    </xf>
    <xf numFmtId="14" fontId="2" fillId="18" borderId="1" xfId="0" applyNumberFormat="1" applyFont="1" applyFill="1" applyBorder="1" applyAlignment="1">
      <alignment horizontal="left" vertical="center"/>
    </xf>
    <xf numFmtId="0" fontId="1" fillId="18" borderId="1" xfId="0" applyFont="1" applyFill="1" applyBorder="1" applyAlignment="1">
      <alignment vertical="center"/>
    </xf>
    <xf numFmtId="14" fontId="1" fillId="18" borderId="1" xfId="0" applyNumberFormat="1" applyFont="1" applyFill="1" applyBorder="1" applyAlignment="1">
      <alignment horizontal="left" vertical="center"/>
    </xf>
    <xf numFmtId="2" fontId="1" fillId="18" borderId="1" xfId="0" applyNumberFormat="1" applyFont="1" applyFill="1" applyBorder="1" applyAlignment="1">
      <alignment horizontal="center" vertical="center"/>
    </xf>
    <xf numFmtId="164" fontId="1" fillId="18" borderId="1" xfId="0" applyNumberFormat="1" applyFont="1" applyFill="1" applyBorder="1" applyAlignment="1">
      <alignment horizontal="left" vertical="top"/>
    </xf>
    <xf numFmtId="2" fontId="0" fillId="18" borderId="1" xfId="0" applyNumberFormat="1" applyFill="1" applyBorder="1"/>
    <xf numFmtId="49" fontId="1" fillId="18" borderId="1" xfId="0" applyNumberFormat="1" applyFont="1" applyFill="1" applyBorder="1" applyAlignment="1">
      <alignment horizontal="center"/>
    </xf>
    <xf numFmtId="0" fontId="9" fillId="18" borderId="1" xfId="0" applyFont="1" applyFill="1" applyBorder="1" applyAlignment="1">
      <alignment horizontal="center"/>
    </xf>
    <xf numFmtId="4" fontId="0" fillId="18" borderId="1" xfId="0" applyNumberFormat="1" applyFill="1" applyBorder="1"/>
    <xf numFmtId="4" fontId="0" fillId="18" borderId="1" xfId="0" applyNumberForma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9" fillId="0" borderId="25" xfId="0" applyFont="1" applyBorder="1" applyAlignment="1">
      <alignment horizontal="center"/>
    </xf>
    <xf numFmtId="49" fontId="1" fillId="18" borderId="1" xfId="0" applyNumberFormat="1" applyFont="1" applyFill="1" applyBorder="1" applyAlignment="1">
      <alignment horizontal="center" vertical="center"/>
    </xf>
    <xf numFmtId="0" fontId="9" fillId="18" borderId="25" xfId="0" applyFont="1" applyFill="1" applyBorder="1" applyAlignment="1">
      <alignment horizontal="center"/>
    </xf>
    <xf numFmtId="0" fontId="2" fillId="18" borderId="1" xfId="0" applyFont="1" applyFill="1" applyBorder="1" applyAlignment="1">
      <alignment vertical="center" wrapText="1"/>
    </xf>
    <xf numFmtId="0" fontId="1" fillId="18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2" fontId="20" fillId="0" borderId="1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166" fontId="20" fillId="18" borderId="11" xfId="0" applyNumberFormat="1" applyFont="1" applyFill="1" applyBorder="1" applyAlignment="1">
      <alignment horizontal="left" vertical="center"/>
    </xf>
    <xf numFmtId="0" fontId="21" fillId="18" borderId="2" xfId="0" applyFont="1" applyFill="1" applyBorder="1" applyAlignment="1">
      <alignment horizontal="center" vertical="center"/>
    </xf>
    <xf numFmtId="49" fontId="1" fillId="18" borderId="2" xfId="0" applyNumberFormat="1" applyFont="1" applyFill="1" applyBorder="1" applyAlignment="1">
      <alignment horizontal="center" vertical="center"/>
    </xf>
    <xf numFmtId="0" fontId="22" fillId="18" borderId="2" xfId="0" applyFont="1" applyFill="1" applyBorder="1" applyAlignment="1">
      <alignment horizontal="center" vertical="center"/>
    </xf>
    <xf numFmtId="2" fontId="0" fillId="18" borderId="1" xfId="0" applyNumberFormat="1" applyFill="1" applyBorder="1" applyAlignment="1">
      <alignment horizontal="center" vertical="center"/>
    </xf>
    <xf numFmtId="2" fontId="0" fillId="18" borderId="1" xfId="0" applyNumberFormat="1" applyFill="1" applyBorder="1" applyAlignment="1">
      <alignment horizontal="right"/>
    </xf>
    <xf numFmtId="166" fontId="20" fillId="18" borderId="2" xfId="0" applyNumberFormat="1" applyFont="1" applyFill="1" applyBorder="1" applyAlignment="1">
      <alignment horizontal="left" vertical="center"/>
    </xf>
    <xf numFmtId="0" fontId="21" fillId="18" borderId="1" xfId="0" applyFont="1" applyFill="1" applyBorder="1" applyAlignment="1">
      <alignment horizontal="center" vertical="center"/>
    </xf>
    <xf numFmtId="0" fontId="22" fillId="18" borderId="1" xfId="0" applyFont="1" applyFill="1" applyBorder="1" applyAlignment="1">
      <alignment horizontal="center" vertical="center"/>
    </xf>
    <xf numFmtId="4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right"/>
    </xf>
    <xf numFmtId="166" fontId="3" fillId="2" borderId="32" xfId="0" applyNumberFormat="1" applyFont="1" applyFill="1" applyBorder="1"/>
    <xf numFmtId="2" fontId="21" fillId="0" borderId="25" xfId="0" applyNumberFormat="1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2" fontId="21" fillId="0" borderId="1" xfId="0" applyNumberFormat="1" applyFont="1" applyBorder="1" applyAlignment="1">
      <alignment horizontal="center" vertical="center"/>
    </xf>
    <xf numFmtId="49" fontId="21" fillId="0" borderId="27" xfId="0" applyNumberFormat="1" applyFont="1" applyBorder="1" applyAlignment="1">
      <alignment horizontal="center" vertical="center"/>
    </xf>
    <xf numFmtId="2" fontId="21" fillId="0" borderId="27" xfId="0" applyNumberFormat="1" applyFont="1" applyBorder="1" applyAlignment="1">
      <alignment horizontal="center" vertical="center"/>
    </xf>
    <xf numFmtId="0" fontId="22" fillId="0" borderId="37" xfId="0" applyFont="1" applyBorder="1" applyAlignment="1">
      <alignment horizontal="center" vertical="center"/>
    </xf>
    <xf numFmtId="4" fontId="20" fillId="0" borderId="27" xfId="0" applyNumberFormat="1" applyFont="1" applyBorder="1" applyAlignment="1">
      <alignment horizontal="center" vertical="center"/>
    </xf>
    <xf numFmtId="4" fontId="20" fillId="0" borderId="6" xfId="0" applyNumberFormat="1" applyFont="1" applyBorder="1" applyAlignment="1">
      <alignment horizontal="right"/>
    </xf>
    <xf numFmtId="14" fontId="0" fillId="16" borderId="10" xfId="0" applyNumberFormat="1" applyFill="1" applyBorder="1" applyAlignment="1">
      <alignment horizontal="center"/>
    </xf>
    <xf numFmtId="166" fontId="20" fillId="0" borderId="0" xfId="0" applyNumberFormat="1" applyFont="1" applyAlignment="1">
      <alignment horizontal="left"/>
    </xf>
    <xf numFmtId="14" fontId="0" fillId="0" borderId="0" xfId="0" applyNumberFormat="1" applyAlignment="1">
      <alignment horizontal="center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 wrapText="1"/>
    </xf>
    <xf numFmtId="0" fontId="9" fillId="0" borderId="19" xfId="0" applyFont="1" applyBorder="1" applyAlignment="1">
      <alignment horizontal="center" vertical="center"/>
    </xf>
    <xf numFmtId="166" fontId="25" fillId="19" borderId="17" xfId="0" applyNumberFormat="1" applyFont="1" applyFill="1" applyBorder="1" applyAlignment="1">
      <alignment horizontal="left" vertical="center"/>
    </xf>
    <xf numFmtId="14" fontId="22" fillId="19" borderId="1" xfId="0" applyNumberFormat="1" applyFont="1" applyFill="1" applyBorder="1" applyAlignment="1">
      <alignment horizontal="center" vertical="center"/>
    </xf>
    <xf numFmtId="14" fontId="21" fillId="19" borderId="1" xfId="0" applyNumberFormat="1" applyFont="1" applyFill="1" applyBorder="1" applyAlignment="1">
      <alignment horizontal="left" vertical="center"/>
    </xf>
    <xf numFmtId="49" fontId="21" fillId="19" borderId="1" xfId="0" applyNumberFormat="1" applyFont="1" applyFill="1" applyBorder="1" applyAlignment="1">
      <alignment horizontal="center" vertical="center"/>
    </xf>
    <xf numFmtId="2" fontId="21" fillId="19" borderId="25" xfId="0" applyNumberFormat="1" applyFont="1" applyFill="1" applyBorder="1" applyAlignment="1">
      <alignment horizontal="center" vertical="center"/>
    </xf>
    <xf numFmtId="0" fontId="20" fillId="19" borderId="25" xfId="0" applyFont="1" applyFill="1" applyBorder="1" applyAlignment="1">
      <alignment horizontal="center"/>
    </xf>
    <xf numFmtId="0" fontId="22" fillId="19" borderId="25" xfId="0" applyFont="1" applyFill="1" applyBorder="1" applyAlignment="1">
      <alignment horizontal="center" vertical="center"/>
    </xf>
    <xf numFmtId="4" fontId="20" fillId="19" borderId="1" xfId="0" applyNumberFormat="1" applyFont="1" applyFill="1" applyBorder="1" applyAlignment="1">
      <alignment horizontal="center" vertical="center"/>
    </xf>
    <xf numFmtId="4" fontId="20" fillId="19" borderId="18" xfId="0" applyNumberFormat="1" applyFont="1" applyFill="1" applyBorder="1" applyAlignment="1">
      <alignment horizontal="right"/>
    </xf>
    <xf numFmtId="2" fontId="21" fillId="19" borderId="1" xfId="0" applyNumberFormat="1" applyFont="1" applyFill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19" borderId="40" xfId="0" applyFont="1" applyFill="1" applyBorder="1" applyAlignment="1">
      <alignment horizontal="center" vertical="center"/>
    </xf>
    <xf numFmtId="0" fontId="26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5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5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5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0" fillId="0" borderId="28" xfId="0" applyBorder="1" applyAlignment="1"/>
    <xf numFmtId="0" fontId="0" fillId="0" borderId="15" xfId="0" applyBorder="1" applyAlignment="1"/>
    <xf numFmtId="0" fontId="0" fillId="0" borderId="0" xfId="0" applyBorder="1" applyAlignment="1"/>
    <xf numFmtId="0" fontId="0" fillId="0" borderId="29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30" xfId="0" applyBorder="1" applyAlignment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0" fontId="9" fillId="0" borderId="45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166" fontId="25" fillId="0" borderId="17" xfId="0" applyNumberFormat="1" applyFont="1" applyBorder="1" applyAlignment="1">
      <alignment horizontal="left" vertical="center"/>
    </xf>
    <xf numFmtId="0" fontId="25" fillId="0" borderId="17" xfId="0" applyFont="1" applyBorder="1" applyAlignment="1">
      <alignment vertical="center"/>
    </xf>
    <xf numFmtId="0" fontId="25" fillId="0" borderId="34" xfId="0" applyFont="1" applyBorder="1" applyAlignment="1">
      <alignment vertical="center"/>
    </xf>
    <xf numFmtId="14" fontId="22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14" fontId="21" fillId="0" borderId="1" xfId="0" applyNumberFormat="1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0" fontId="20" fillId="0" borderId="27" xfId="0" applyFont="1" applyBorder="1" applyAlignment="1">
      <alignment vertical="center"/>
    </xf>
    <xf numFmtId="49" fontId="21" fillId="0" borderId="1" xfId="0" applyNumberFormat="1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26" fillId="8" borderId="35" xfId="0" applyFont="1" applyFill="1" applyBorder="1" applyAlignment="1">
      <alignment horizontal="center" vertical="center" wrapText="1"/>
    </xf>
    <xf numFmtId="0" fontId="26" fillId="8" borderId="29" xfId="0" applyFont="1" applyFill="1" applyBorder="1" applyAlignment="1">
      <alignment horizontal="center" vertical="center" wrapText="1"/>
    </xf>
    <xf numFmtId="0" fontId="26" fillId="8" borderId="36" xfId="0" applyFont="1" applyFill="1" applyBorder="1" applyAlignment="1">
      <alignment horizontal="center" vertical="center" wrapText="1"/>
    </xf>
    <xf numFmtId="0" fontId="25" fillId="3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5" fillId="7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0" fillId="0" borderId="28" xfId="0" applyBorder="1"/>
    <xf numFmtId="0" fontId="0" fillId="0" borderId="15" xfId="0" applyBorder="1"/>
    <xf numFmtId="0" fontId="0" fillId="0" borderId="0" xfId="0"/>
    <xf numFmtId="0" fontId="0" fillId="0" borderId="29" xfId="0" applyBorder="1"/>
    <xf numFmtId="0" fontId="0" fillId="0" borderId="9" xfId="0" applyBorder="1"/>
    <xf numFmtId="0" fontId="0" fillId="0" borderId="10" xfId="0" applyBorder="1"/>
    <xf numFmtId="0" fontId="0" fillId="0" borderId="30" xfId="0" applyBorder="1"/>
    <xf numFmtId="0" fontId="9" fillId="0" borderId="40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20" fillId="0" borderId="37" xfId="0" applyFont="1" applyBorder="1" applyAlignment="1">
      <alignment horizontal="center"/>
    </xf>
  </cellXfs>
  <cellStyles count="1">
    <cellStyle name="Normal" xfId="0" builtinId="0"/>
  </cellStyles>
  <dxfs count="25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colors>
    <mruColors>
      <color rgb="FF00CC00"/>
      <color rgb="FFFFFF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-June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155989964976776E-2"/>
          <c:y val="0.18628402994613741"/>
          <c:w val="0.89671046639674767"/>
          <c:h val="0.65632121514694397"/>
        </c:manualLayout>
      </c:layout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val>
            <c:numRef>
              <c:f>'FTR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-4</c:v>
                </c:pt>
                <c:pt idx="2">
                  <c:v>0</c:v>
                </c:pt>
                <c:pt idx="3">
                  <c:v>0</c:v>
                </c:pt>
                <c:pt idx="4">
                  <c:v>-4</c:v>
                </c:pt>
                <c:pt idx="5">
                  <c:v>3.9984000000000002</c:v>
                </c:pt>
                <c:pt idx="6">
                  <c:v>4.0768000000000004</c:v>
                </c:pt>
                <c:pt idx="7">
                  <c:v>-4</c:v>
                </c:pt>
                <c:pt idx="8">
                  <c:v>-4</c:v>
                </c:pt>
                <c:pt idx="9">
                  <c:v>9.4079999999999995</c:v>
                </c:pt>
                <c:pt idx="10">
                  <c:v>-4</c:v>
                </c:pt>
                <c:pt idx="11">
                  <c:v>-4</c:v>
                </c:pt>
                <c:pt idx="12">
                  <c:v>4.3904000000000005</c:v>
                </c:pt>
                <c:pt idx="13">
                  <c:v>0</c:v>
                </c:pt>
                <c:pt idx="14">
                  <c:v>3.3320000000000003</c:v>
                </c:pt>
                <c:pt idx="15">
                  <c:v>3.8807999999999998</c:v>
                </c:pt>
                <c:pt idx="16">
                  <c:v>-4</c:v>
                </c:pt>
                <c:pt idx="17">
                  <c:v>5.3311999999999999</c:v>
                </c:pt>
                <c:pt idx="18">
                  <c:v>3.92</c:v>
                </c:pt>
                <c:pt idx="19">
                  <c:v>-4</c:v>
                </c:pt>
                <c:pt idx="20">
                  <c:v>-4</c:v>
                </c:pt>
                <c:pt idx="21">
                  <c:v>3.5279999999999996</c:v>
                </c:pt>
                <c:pt idx="22">
                  <c:v>7.0559999999999992</c:v>
                </c:pt>
                <c:pt idx="23">
                  <c:v>0</c:v>
                </c:pt>
                <c:pt idx="24">
                  <c:v>-4</c:v>
                </c:pt>
                <c:pt idx="25">
                  <c:v>-4</c:v>
                </c:pt>
                <c:pt idx="26">
                  <c:v>3.5671999999999997</c:v>
                </c:pt>
                <c:pt idx="27">
                  <c:v>0</c:v>
                </c:pt>
                <c:pt idx="28">
                  <c:v>-4</c:v>
                </c:pt>
                <c:pt idx="29">
                  <c:v>-4</c:v>
                </c:pt>
                <c:pt idx="30">
                  <c:v>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Accumulated Points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val>
            <c:numRef>
              <c:f>'FTR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-4</c:v>
                </c:pt>
                <c:pt idx="2">
                  <c:v>-4</c:v>
                </c:pt>
                <c:pt idx="3">
                  <c:v>-4</c:v>
                </c:pt>
                <c:pt idx="4">
                  <c:v>-8</c:v>
                </c:pt>
                <c:pt idx="5">
                  <c:v>-4.0015999999999998</c:v>
                </c:pt>
                <c:pt idx="6">
                  <c:v>7.52000000000006E-2</c:v>
                </c:pt>
                <c:pt idx="7">
                  <c:v>-3.9247999999999994</c:v>
                </c:pt>
                <c:pt idx="8">
                  <c:v>-7.9247999999999994</c:v>
                </c:pt>
                <c:pt idx="9">
                  <c:v>1.4832000000000001</c:v>
                </c:pt>
                <c:pt idx="10">
                  <c:v>-2.5167999999999999</c:v>
                </c:pt>
                <c:pt idx="11">
                  <c:v>-6.5167999999999999</c:v>
                </c:pt>
                <c:pt idx="12">
                  <c:v>-2.1263999999999994</c:v>
                </c:pt>
                <c:pt idx="13">
                  <c:v>-2.1263999999999994</c:v>
                </c:pt>
                <c:pt idx="14">
                  <c:v>1.2056000000000009</c:v>
                </c:pt>
                <c:pt idx="15">
                  <c:v>5.0864000000000011</c:v>
                </c:pt>
                <c:pt idx="16">
                  <c:v>1.0864000000000011</c:v>
                </c:pt>
                <c:pt idx="17">
                  <c:v>6.4176000000000011</c:v>
                </c:pt>
                <c:pt idx="18">
                  <c:v>10.337600000000002</c:v>
                </c:pt>
                <c:pt idx="19">
                  <c:v>6.3376000000000019</c:v>
                </c:pt>
                <c:pt idx="20">
                  <c:v>2.3376000000000019</c:v>
                </c:pt>
                <c:pt idx="21">
                  <c:v>5.8656000000000015</c:v>
                </c:pt>
                <c:pt idx="22">
                  <c:v>12.921600000000002</c:v>
                </c:pt>
                <c:pt idx="23">
                  <c:v>12.921600000000002</c:v>
                </c:pt>
                <c:pt idx="24">
                  <c:v>8.9216000000000015</c:v>
                </c:pt>
                <c:pt idx="25">
                  <c:v>4.9216000000000015</c:v>
                </c:pt>
                <c:pt idx="26">
                  <c:v>8.4888000000000012</c:v>
                </c:pt>
                <c:pt idx="27">
                  <c:v>8.4888000000000012</c:v>
                </c:pt>
                <c:pt idx="28">
                  <c:v>4.4888000000000012</c:v>
                </c:pt>
                <c:pt idx="29">
                  <c:v>0.48880000000000123</c:v>
                </c:pt>
                <c:pt idx="30">
                  <c:v>-3.5111999999999988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Chart'!$E$5:$E$35</c:f>
              <c:numCache>
                <c:formatCode>General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0.10693811719794019"/>
          <c:w val="0.59887776646215751"/>
          <c:h val="4.8655210554743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June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48.484848484848492</c:v>
                </c:pt>
                <c:pt idx="2">
                  <c:v>0</c:v>
                </c:pt>
                <c:pt idx="3">
                  <c:v>0</c:v>
                </c:pt>
                <c:pt idx="4">
                  <c:v>-63.544536271809001</c:v>
                </c:pt>
                <c:pt idx="5">
                  <c:v>45.963881236608515</c:v>
                </c:pt>
                <c:pt idx="6">
                  <c:v>-62.479042027251403</c:v>
                </c:pt>
                <c:pt idx="7">
                  <c:v>66.909374098274697</c:v>
                </c:pt>
                <c:pt idx="8">
                  <c:v>67.767350761353043</c:v>
                </c:pt>
                <c:pt idx="9">
                  <c:v>69.528845535351849</c:v>
                </c:pt>
                <c:pt idx="10">
                  <c:v>-71.0685285949925</c:v>
                </c:pt>
                <c:pt idx="11">
                  <c:v>0</c:v>
                </c:pt>
                <c:pt idx="12">
                  <c:v>74.772706449034544</c:v>
                </c:pt>
                <c:pt idx="13">
                  <c:v>0</c:v>
                </c:pt>
                <c:pt idx="14">
                  <c:v>-71.293024222510198</c:v>
                </c:pt>
                <c:pt idx="15">
                  <c:v>53.577787900553119</c:v>
                </c:pt>
                <c:pt idx="16">
                  <c:v>-70.219373536330977</c:v>
                </c:pt>
                <c:pt idx="17">
                  <c:v>-65.963653928068496</c:v>
                </c:pt>
                <c:pt idx="18">
                  <c:v>39.038489733793256</c:v>
                </c:pt>
                <c:pt idx="19">
                  <c:v>47.605551088360762</c:v>
                </c:pt>
                <c:pt idx="20">
                  <c:v>-67.217010709528225</c:v>
                </c:pt>
                <c:pt idx="21">
                  <c:v>61.880387435014157</c:v>
                </c:pt>
                <c:pt idx="22">
                  <c:v>-66.893578995921303</c:v>
                </c:pt>
                <c:pt idx="23">
                  <c:v>57.183874650755747</c:v>
                </c:pt>
                <c:pt idx="24">
                  <c:v>-66.305112065911274</c:v>
                </c:pt>
                <c:pt idx="25">
                  <c:v>-62.286620425553004</c:v>
                </c:pt>
                <c:pt idx="26">
                  <c:v>-58.51167373309525</c:v>
                </c:pt>
                <c:pt idx="27">
                  <c:v>0</c:v>
                </c:pt>
                <c:pt idx="28">
                  <c:v>71.455165195264797</c:v>
                </c:pt>
                <c:pt idx="29">
                  <c:v>50.994669874550759</c:v>
                </c:pt>
                <c:pt idx="30">
                  <c:v>44.294566808017109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Bank (£)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48.484848484848492</c:v>
                </c:pt>
                <c:pt idx="2">
                  <c:v>48.484848484848492</c:v>
                </c:pt>
                <c:pt idx="3">
                  <c:v>48.484848484848492</c:v>
                </c:pt>
                <c:pt idx="4">
                  <c:v>-15.059687786960509</c:v>
                </c:pt>
                <c:pt idx="5">
                  <c:v>30.904193449648005</c:v>
                </c:pt>
                <c:pt idx="6">
                  <c:v>-31.574848577603397</c:v>
                </c:pt>
                <c:pt idx="7">
                  <c:v>35.334525520671299</c:v>
                </c:pt>
                <c:pt idx="8">
                  <c:v>103.10187628202434</c:v>
                </c:pt>
                <c:pt idx="9">
                  <c:v>172.63072181737618</c:v>
                </c:pt>
                <c:pt idx="10">
                  <c:v>101.56219322238368</c:v>
                </c:pt>
                <c:pt idx="11">
                  <c:v>101.56219322238368</c:v>
                </c:pt>
                <c:pt idx="12">
                  <c:v>176.33489967141821</c:v>
                </c:pt>
                <c:pt idx="13">
                  <c:v>176.33489967141821</c:v>
                </c:pt>
                <c:pt idx="14">
                  <c:v>105.04187544890802</c:v>
                </c:pt>
                <c:pt idx="15">
                  <c:v>158.61966334946112</c:v>
                </c:pt>
                <c:pt idx="16">
                  <c:v>88.400289813130144</c:v>
                </c:pt>
                <c:pt idx="17">
                  <c:v>22.436635885061648</c:v>
                </c:pt>
                <c:pt idx="18">
                  <c:v>61.475125618854904</c:v>
                </c:pt>
                <c:pt idx="19">
                  <c:v>109.08067670721567</c:v>
                </c:pt>
                <c:pt idx="20">
                  <c:v>41.863665997687448</c:v>
                </c:pt>
                <c:pt idx="21">
                  <c:v>103.74405343270161</c:v>
                </c:pt>
                <c:pt idx="22">
                  <c:v>36.850474436780303</c:v>
                </c:pt>
                <c:pt idx="23">
                  <c:v>94.034349087536043</c:v>
                </c:pt>
                <c:pt idx="24">
                  <c:v>27.729237021624769</c:v>
                </c:pt>
                <c:pt idx="25">
                  <c:v>-34.557383403928235</c:v>
                </c:pt>
                <c:pt idx="26">
                  <c:v>-93.069057137023492</c:v>
                </c:pt>
                <c:pt idx="27">
                  <c:v>-93.069057137023492</c:v>
                </c:pt>
                <c:pt idx="28">
                  <c:v>-21.613891941758695</c:v>
                </c:pt>
                <c:pt idx="29">
                  <c:v>29.380777932792064</c:v>
                </c:pt>
                <c:pt idx="30">
                  <c:v>73.67534474080918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  <c:max val="300"/>
          <c:min val="-10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JUNE 2025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5400" cap="rnd">
              <a:solidFill>
                <a:schemeClr val="accent1"/>
              </a:solidFill>
            </a:ln>
            <a:effectLst>
              <a:glow rad="101600">
                <a:srgbClr val="FFFF00">
                  <a:alpha val="14000"/>
                </a:srgbClr>
              </a:glow>
            </a:effectLst>
          </c:spPr>
          <c:marker>
            <c:symbol val="none"/>
          </c:marker>
          <c:cat>
            <c:numRef>
              <c:f>'PXCS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'PXCS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2.2710599999999999</c:v>
                </c:pt>
                <c:pt idx="2">
                  <c:v>0</c:v>
                </c:pt>
                <c:pt idx="3">
                  <c:v>2.2710599999999999</c:v>
                </c:pt>
                <c:pt idx="4">
                  <c:v>-0.99900000000000011</c:v>
                </c:pt>
                <c:pt idx="5">
                  <c:v>-0.99900000000000011</c:v>
                </c:pt>
                <c:pt idx="6">
                  <c:v>2.9037600000000001</c:v>
                </c:pt>
                <c:pt idx="7">
                  <c:v>3.5631000000000004</c:v>
                </c:pt>
                <c:pt idx="8">
                  <c:v>6.9896700000000003</c:v>
                </c:pt>
                <c:pt idx="9">
                  <c:v>-1.998</c:v>
                </c:pt>
                <c:pt idx="10">
                  <c:v>0.42357600000000012</c:v>
                </c:pt>
                <c:pt idx="11">
                  <c:v>1.2920400000000003</c:v>
                </c:pt>
                <c:pt idx="12">
                  <c:v>-0.99900000000000011</c:v>
                </c:pt>
                <c:pt idx="13">
                  <c:v>0</c:v>
                </c:pt>
                <c:pt idx="14">
                  <c:v>-0.99900000000000011</c:v>
                </c:pt>
                <c:pt idx="15">
                  <c:v>-0.99900000000000011</c:v>
                </c:pt>
                <c:pt idx="16">
                  <c:v>-0.99900000000000011</c:v>
                </c:pt>
                <c:pt idx="17">
                  <c:v>-1.998</c:v>
                </c:pt>
                <c:pt idx="18">
                  <c:v>-0.99900000000000011</c:v>
                </c:pt>
                <c:pt idx="19">
                  <c:v>2.7405900000000001</c:v>
                </c:pt>
                <c:pt idx="20">
                  <c:v>-1.998</c:v>
                </c:pt>
                <c:pt idx="21">
                  <c:v>-0.99900000000000011</c:v>
                </c:pt>
                <c:pt idx="22">
                  <c:v>2.0879099999999995</c:v>
                </c:pt>
                <c:pt idx="23">
                  <c:v>0.74991600000000025</c:v>
                </c:pt>
                <c:pt idx="24">
                  <c:v>-0.99900000000000011</c:v>
                </c:pt>
                <c:pt idx="25">
                  <c:v>-0.99900000000000011</c:v>
                </c:pt>
                <c:pt idx="26">
                  <c:v>-0.99900000000000011</c:v>
                </c:pt>
                <c:pt idx="27">
                  <c:v>0</c:v>
                </c:pt>
                <c:pt idx="28">
                  <c:v>0.16250400000000009</c:v>
                </c:pt>
                <c:pt idx="29">
                  <c:v>-1.998</c:v>
                </c:pt>
                <c:pt idx="30">
                  <c:v>-0.99900000000000011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Accumulated Points</c:v>
                </c:pt>
              </c:strCache>
            </c:strRef>
          </c:tx>
          <c:spPr>
            <a:ln w="25400" cap="rnd">
              <a:solidFill>
                <a:srgbClr val="00CC00"/>
              </a:solidFill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'PXCS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'PXCS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2.2710599999999999</c:v>
                </c:pt>
                <c:pt idx="2">
                  <c:v>2.2710599999999999</c:v>
                </c:pt>
                <c:pt idx="3">
                  <c:v>4.5421199999999997</c:v>
                </c:pt>
                <c:pt idx="4">
                  <c:v>3.5431199999999996</c:v>
                </c:pt>
                <c:pt idx="5">
                  <c:v>2.5441199999999995</c:v>
                </c:pt>
                <c:pt idx="6">
                  <c:v>5.4478799999999996</c:v>
                </c:pt>
                <c:pt idx="7">
                  <c:v>9.01098</c:v>
                </c:pt>
                <c:pt idx="8">
                  <c:v>16.00065</c:v>
                </c:pt>
                <c:pt idx="9">
                  <c:v>14.002650000000001</c:v>
                </c:pt>
                <c:pt idx="10">
                  <c:v>14.426226000000002</c:v>
                </c:pt>
                <c:pt idx="11">
                  <c:v>15.718266000000002</c:v>
                </c:pt>
                <c:pt idx="12">
                  <c:v>14.719266000000001</c:v>
                </c:pt>
                <c:pt idx="13">
                  <c:v>14.719266000000001</c:v>
                </c:pt>
                <c:pt idx="14">
                  <c:v>13.720266000000001</c:v>
                </c:pt>
                <c:pt idx="15">
                  <c:v>12.721266</c:v>
                </c:pt>
                <c:pt idx="16">
                  <c:v>11.722265999999999</c:v>
                </c:pt>
                <c:pt idx="17">
                  <c:v>9.7242660000000001</c:v>
                </c:pt>
                <c:pt idx="18">
                  <c:v>8.7252659999999995</c:v>
                </c:pt>
                <c:pt idx="19">
                  <c:v>11.465855999999999</c:v>
                </c:pt>
                <c:pt idx="20">
                  <c:v>9.4678559999999994</c:v>
                </c:pt>
                <c:pt idx="21">
                  <c:v>8.4688559999999988</c:v>
                </c:pt>
                <c:pt idx="22">
                  <c:v>10.556765999999998</c:v>
                </c:pt>
                <c:pt idx="23">
                  <c:v>11.306681999999999</c:v>
                </c:pt>
                <c:pt idx="24">
                  <c:v>10.307681999999998</c:v>
                </c:pt>
                <c:pt idx="25">
                  <c:v>9.3086819999999975</c:v>
                </c:pt>
                <c:pt idx="26">
                  <c:v>8.3096819999999969</c:v>
                </c:pt>
                <c:pt idx="27">
                  <c:v>8.3096819999999969</c:v>
                </c:pt>
                <c:pt idx="28">
                  <c:v>8.4721859999999971</c:v>
                </c:pt>
                <c:pt idx="29">
                  <c:v>6.4741859999999969</c:v>
                </c:pt>
                <c:pt idx="30">
                  <c:v>5.4751859999999972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167640</xdr:colOff>
      <xdr:row>1</xdr:row>
      <xdr:rowOff>38100</xdr:rowOff>
    </xdr:from>
    <xdr:to>
      <xdr:col>5</xdr:col>
      <xdr:colOff>720090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61160" y="175260"/>
          <a:ext cx="366903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19049</xdr:rowOff>
    </xdr:from>
    <xdr:to>
      <xdr:col>2</xdr:col>
      <xdr:colOff>828674</xdr:colOff>
      <xdr:row>3</xdr:row>
      <xdr:rowOff>371474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114299"/>
          <a:ext cx="1104899" cy="1114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276225</xdr:colOff>
      <xdr:row>2</xdr:row>
      <xdr:rowOff>185737</xdr:rowOff>
    </xdr:from>
    <xdr:to>
      <xdr:col>14</xdr:col>
      <xdr:colOff>219075</xdr:colOff>
      <xdr:row>22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701146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2</xdr:col>
      <xdr:colOff>800100</xdr:colOff>
      <xdr:row>1</xdr:row>
      <xdr:rowOff>19051</xdr:rowOff>
    </xdr:from>
    <xdr:to>
      <xdr:col>5</xdr:col>
      <xdr:colOff>857250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6350" y="114301"/>
          <a:ext cx="367665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13</xdr:col>
      <xdr:colOff>556260</xdr:colOff>
      <xdr:row>23</xdr:row>
      <xdr:rowOff>91440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87630</xdr:colOff>
      <xdr:row>1</xdr:row>
      <xdr:rowOff>49530</xdr:rowOff>
    </xdr:from>
    <xdr:to>
      <xdr:col>2</xdr:col>
      <xdr:colOff>621030</xdr:colOff>
      <xdr:row>3</xdr:row>
      <xdr:rowOff>325755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690" y="171450"/>
          <a:ext cx="1066800" cy="1038225"/>
        </a:xfrm>
        <a:prstGeom prst="rect">
          <a:avLst/>
        </a:prstGeom>
      </xdr:spPr>
    </xdr:pic>
    <xdr:clientData/>
  </xdr:twoCellAnchor>
  <xdr:twoCellAnchor editAs="oneCell">
    <xdr:from>
      <xdr:col>2</xdr:col>
      <xdr:colOff>712471</xdr:colOff>
      <xdr:row>1</xdr:row>
      <xdr:rowOff>51436</xdr:rowOff>
    </xdr:from>
    <xdr:to>
      <xdr:col>4</xdr:col>
      <xdr:colOff>1737361</xdr:colOff>
      <xdr:row>3</xdr:row>
      <xdr:rowOff>296892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35431" y="173356"/>
          <a:ext cx="3120390" cy="100745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14</xdr:col>
      <xdr:colOff>438149</xdr:colOff>
      <xdr:row>21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3"/>
  <sheetViews>
    <sheetView showGridLines="0" workbookViewId="0">
      <pane ySplit="6" topLeftCell="A7" activePane="bottomLeft" state="frozen"/>
      <selection pane="bottomLeft" activeCell="E31" sqref="E31"/>
    </sheetView>
  </sheetViews>
  <sheetFormatPr defaultRowHeight="14.4" x14ac:dyDescent="0.3"/>
  <cols>
    <col min="1" max="1" width="2.88671875" customWidth="1"/>
    <col min="2" max="2" width="5" style="8" customWidth="1"/>
    <col min="3" max="3" width="13.88671875" customWidth="1"/>
    <col min="4" max="4" width="14.88671875" style="65" customWidth="1"/>
    <col min="5" max="5" width="30.5546875" style="66" customWidth="1"/>
    <col min="6" max="6" width="22" style="67" customWidth="1"/>
    <col min="7" max="7" width="20.109375" customWidth="1"/>
    <col min="8" max="8" width="16.44140625" bestFit="1" customWidth="1"/>
    <col min="9" max="9" width="11.109375" style="68" customWidth="1"/>
    <col min="10" max="10" width="12" style="68" bestFit="1" customWidth="1"/>
    <col min="11" max="11" width="11.5546875" customWidth="1"/>
    <col min="12" max="12" width="11.44140625" style="69" customWidth="1"/>
    <col min="13" max="13" width="11.44140625" style="68" bestFit="1" customWidth="1"/>
    <col min="14" max="14" width="12.44140625" style="68" customWidth="1"/>
    <col min="15" max="15" width="12" style="70" customWidth="1"/>
  </cols>
  <sheetData>
    <row r="1" spans="2:15" ht="11.25" customHeight="1" thickBot="1" x14ac:dyDescent="0.35"/>
    <row r="2" spans="2:15" ht="30" customHeight="1" x14ac:dyDescent="0.3">
      <c r="B2" s="223"/>
      <c r="C2" s="224"/>
      <c r="D2" s="224"/>
      <c r="E2" s="224"/>
      <c r="F2" s="225"/>
      <c r="G2" s="214" t="s">
        <v>29</v>
      </c>
      <c r="H2" s="75" t="s">
        <v>30</v>
      </c>
      <c r="I2" s="76">
        <v>100</v>
      </c>
      <c r="J2" s="75" t="s">
        <v>38</v>
      </c>
      <c r="K2" s="76">
        <f>N37+I2</f>
        <v>96.488799999999998</v>
      </c>
      <c r="L2" s="217" t="s">
        <v>32</v>
      </c>
      <c r="M2" s="218"/>
      <c r="N2" s="77">
        <f>I37</f>
        <v>100</v>
      </c>
    </row>
    <row r="3" spans="2:15" ht="30" customHeight="1" x14ac:dyDescent="0.3">
      <c r="B3" s="226"/>
      <c r="C3" s="227"/>
      <c r="D3" s="227"/>
      <c r="E3" s="227"/>
      <c r="F3" s="228"/>
      <c r="G3" s="215"/>
      <c r="H3" s="78" t="s">
        <v>15</v>
      </c>
      <c r="I3" s="79">
        <v>45809</v>
      </c>
      <c r="J3" s="80" t="s">
        <v>33</v>
      </c>
      <c r="K3" s="87">
        <f>K2-I2</f>
        <v>-3.5112000000000023</v>
      </c>
      <c r="L3" s="219" t="s">
        <v>27</v>
      </c>
      <c r="M3" s="220"/>
      <c r="N3" s="82">
        <f>K3/N2*100</f>
        <v>-3.5112000000000023</v>
      </c>
    </row>
    <row r="4" spans="2:15" ht="30" customHeight="1" thickBot="1" x14ac:dyDescent="0.35">
      <c r="B4" s="229"/>
      <c r="C4" s="230"/>
      <c r="D4" s="230"/>
      <c r="E4" s="230"/>
      <c r="F4" s="231"/>
      <c r="G4" s="216"/>
      <c r="H4" s="83" t="s">
        <v>34</v>
      </c>
      <c r="I4" s="84">
        <v>26</v>
      </c>
      <c r="J4" s="83" t="s">
        <v>35</v>
      </c>
      <c r="K4" s="85">
        <f>K3/I2*100</f>
        <v>-3.5112000000000023</v>
      </c>
      <c r="L4" s="221" t="s">
        <v>28</v>
      </c>
      <c r="M4" s="222"/>
      <c r="N4" s="86">
        <f>K3/I2*100</f>
        <v>-3.5112000000000023</v>
      </c>
    </row>
    <row r="5" spans="2:15" ht="7.5" customHeight="1" x14ac:dyDescent="0.3">
      <c r="K5" s="72"/>
      <c r="L5" s="71"/>
      <c r="M5" s="73"/>
      <c r="N5" s="74"/>
      <c r="O5" s="74"/>
    </row>
    <row r="6" spans="2:15" ht="15.6" x14ac:dyDescent="0.3">
      <c r="B6" s="123" t="s">
        <v>0</v>
      </c>
      <c r="C6" s="88" t="s">
        <v>1</v>
      </c>
      <c r="D6" s="5" t="s">
        <v>42</v>
      </c>
      <c r="E6" s="89" t="s">
        <v>2</v>
      </c>
      <c r="F6" s="5" t="s">
        <v>3</v>
      </c>
      <c r="G6" s="5" t="s">
        <v>4</v>
      </c>
      <c r="H6" s="10" t="s">
        <v>5</v>
      </c>
      <c r="I6" s="10" t="s">
        <v>19</v>
      </c>
      <c r="J6" s="10" t="s">
        <v>21</v>
      </c>
      <c r="K6" s="10" t="s">
        <v>22</v>
      </c>
      <c r="L6" s="10" t="s">
        <v>23</v>
      </c>
      <c r="M6" s="10" t="s">
        <v>24</v>
      </c>
      <c r="N6" s="90" t="s">
        <v>20</v>
      </c>
      <c r="O6"/>
    </row>
    <row r="7" spans="2:15" s="48" customFormat="1" x14ac:dyDescent="0.3">
      <c r="B7" s="124">
        <v>1</v>
      </c>
      <c r="C7" s="50">
        <f>I3</f>
        <v>45809</v>
      </c>
      <c r="D7" s="11" t="s">
        <v>146</v>
      </c>
      <c r="E7" s="11" t="s">
        <v>147</v>
      </c>
      <c r="F7" s="1" t="s">
        <v>50</v>
      </c>
      <c r="G7" s="51" t="s">
        <v>148</v>
      </c>
      <c r="H7" s="112">
        <v>2.31</v>
      </c>
      <c r="I7" s="52">
        <v>4</v>
      </c>
      <c r="J7" s="4" t="s">
        <v>125</v>
      </c>
      <c r="K7" s="53" t="s">
        <v>71</v>
      </c>
      <c r="L7" s="2">
        <f t="shared" ref="L7:L19" si="0">IF(K7="w",(H7-1)*I7,-I7)</f>
        <v>-4</v>
      </c>
      <c r="M7" s="114">
        <f t="shared" ref="M7:M19" si="1">IF(K7="w",(L7/100*2),0)</f>
        <v>0</v>
      </c>
      <c r="N7" s="115">
        <f t="shared" ref="N7:N19" si="2">L7-M7</f>
        <v>-4</v>
      </c>
      <c r="O7" s="49"/>
    </row>
    <row r="8" spans="2:15" s="48" customFormat="1" x14ac:dyDescent="0.3">
      <c r="B8" s="124">
        <v>2</v>
      </c>
      <c r="C8" s="174">
        <f t="shared" ref="C8" si="3">C7+1</f>
        <v>45810</v>
      </c>
      <c r="D8" s="147" t="s">
        <v>47</v>
      </c>
      <c r="E8" s="147"/>
      <c r="F8" s="148"/>
      <c r="G8" s="149"/>
      <c r="H8" s="150"/>
      <c r="I8" s="175"/>
      <c r="J8" s="176"/>
      <c r="K8" s="177"/>
      <c r="L8" s="156">
        <f t="shared" ref="L8:L9" si="4">IF(K8="w",(H8-1)*I8,-I8)</f>
        <v>0</v>
      </c>
      <c r="M8" s="178">
        <f t="shared" ref="M8:M9" si="5">IF(K8="w",(L8/100*2),0)</f>
        <v>0</v>
      </c>
      <c r="N8" s="179">
        <f t="shared" ref="N8:N9" si="6">L8-M8</f>
        <v>0</v>
      </c>
      <c r="O8" s="49"/>
    </row>
    <row r="9" spans="2:15" s="48" customFormat="1" x14ac:dyDescent="0.3">
      <c r="B9" s="124">
        <v>3</v>
      </c>
      <c r="C9" s="180">
        <f>C8+1</f>
        <v>45811</v>
      </c>
      <c r="D9" s="147" t="s">
        <v>47</v>
      </c>
      <c r="E9" s="147"/>
      <c r="F9" s="148"/>
      <c r="G9" s="149"/>
      <c r="H9" s="150"/>
      <c r="I9" s="181"/>
      <c r="J9" s="153"/>
      <c r="K9" s="182"/>
      <c r="L9" s="156">
        <f t="shared" si="4"/>
        <v>0</v>
      </c>
      <c r="M9" s="178">
        <f t="shared" si="5"/>
        <v>0</v>
      </c>
      <c r="N9" s="179">
        <f t="shared" si="6"/>
        <v>0</v>
      </c>
      <c r="O9" s="49"/>
    </row>
    <row r="10" spans="2:15" s="48" customFormat="1" x14ac:dyDescent="0.3">
      <c r="B10" s="124">
        <v>4</v>
      </c>
      <c r="C10" s="50">
        <f>C9+1</f>
        <v>45812</v>
      </c>
      <c r="D10" s="11" t="s">
        <v>48</v>
      </c>
      <c r="E10" s="11" t="s">
        <v>49</v>
      </c>
      <c r="F10" s="1" t="s">
        <v>50</v>
      </c>
      <c r="G10" s="51" t="s">
        <v>51</v>
      </c>
      <c r="H10" s="113">
        <v>1.94</v>
      </c>
      <c r="I10" s="52">
        <v>4</v>
      </c>
      <c r="J10" s="4" t="s">
        <v>70</v>
      </c>
      <c r="K10" s="53" t="s">
        <v>71</v>
      </c>
      <c r="L10" s="2">
        <f t="shared" si="0"/>
        <v>-4</v>
      </c>
      <c r="M10" s="114">
        <f t="shared" si="1"/>
        <v>0</v>
      </c>
      <c r="N10" s="115">
        <f t="shared" si="2"/>
        <v>-4</v>
      </c>
      <c r="O10" s="49"/>
    </row>
    <row r="11" spans="2:15" s="48" customFormat="1" x14ac:dyDescent="0.3">
      <c r="B11" s="124">
        <v>5</v>
      </c>
      <c r="C11" s="59">
        <f t="shared" ref="C11:C36" si="7">C10+1</f>
        <v>45813</v>
      </c>
      <c r="D11" s="11" t="s">
        <v>48</v>
      </c>
      <c r="E11" s="11" t="s">
        <v>52</v>
      </c>
      <c r="F11" s="1" t="s">
        <v>149</v>
      </c>
      <c r="G11" s="55" t="s">
        <v>81</v>
      </c>
      <c r="H11" s="113">
        <v>2.02</v>
      </c>
      <c r="I11" s="52">
        <v>4</v>
      </c>
      <c r="J11" s="4" t="s">
        <v>72</v>
      </c>
      <c r="K11" s="53" t="s">
        <v>69</v>
      </c>
      <c r="L11" s="2">
        <f t="shared" si="0"/>
        <v>4.08</v>
      </c>
      <c r="M11" s="114">
        <f t="shared" si="1"/>
        <v>8.1600000000000006E-2</v>
      </c>
      <c r="N11" s="115">
        <f t="shared" si="2"/>
        <v>3.9984000000000002</v>
      </c>
      <c r="O11" s="49"/>
    </row>
    <row r="12" spans="2:15" s="48" customFormat="1" x14ac:dyDescent="0.3">
      <c r="B12" s="124">
        <v>6</v>
      </c>
      <c r="C12" s="50">
        <f t="shared" si="7"/>
        <v>45814</v>
      </c>
      <c r="D12" s="11" t="s">
        <v>53</v>
      </c>
      <c r="E12" s="11" t="s">
        <v>54</v>
      </c>
      <c r="F12" s="1" t="s">
        <v>149</v>
      </c>
      <c r="G12" s="55" t="s">
        <v>81</v>
      </c>
      <c r="H12" s="113">
        <v>2.04</v>
      </c>
      <c r="I12" s="52">
        <v>4</v>
      </c>
      <c r="J12" s="4" t="s">
        <v>73</v>
      </c>
      <c r="K12" s="53" t="s">
        <v>69</v>
      </c>
      <c r="L12" s="2">
        <f t="shared" si="0"/>
        <v>4.16</v>
      </c>
      <c r="M12" s="114">
        <f t="shared" si="1"/>
        <v>8.3199999999999996E-2</v>
      </c>
      <c r="N12" s="115">
        <f t="shared" si="2"/>
        <v>4.0768000000000004</v>
      </c>
      <c r="O12" s="49"/>
    </row>
    <row r="13" spans="2:15" s="48" customFormat="1" x14ac:dyDescent="0.3">
      <c r="B13" s="124">
        <v>7</v>
      </c>
      <c r="C13" s="50">
        <f t="shared" si="7"/>
        <v>45815</v>
      </c>
      <c r="D13" s="11" t="s">
        <v>53</v>
      </c>
      <c r="E13" s="11" t="s">
        <v>150</v>
      </c>
      <c r="F13" s="1" t="s">
        <v>132</v>
      </c>
      <c r="G13" s="51" t="s">
        <v>151</v>
      </c>
      <c r="H13" s="112">
        <v>2</v>
      </c>
      <c r="I13" s="52">
        <v>4</v>
      </c>
      <c r="J13" s="4" t="s">
        <v>74</v>
      </c>
      <c r="K13" s="53" t="s">
        <v>71</v>
      </c>
      <c r="L13" s="54">
        <f t="shared" si="0"/>
        <v>-4</v>
      </c>
      <c r="M13" s="118">
        <f t="shared" si="1"/>
        <v>0</v>
      </c>
      <c r="N13" s="119">
        <f t="shared" si="2"/>
        <v>-4</v>
      </c>
      <c r="O13" s="49"/>
    </row>
    <row r="14" spans="2:15" s="48" customFormat="1" x14ac:dyDescent="0.3">
      <c r="B14" s="124">
        <v>8</v>
      </c>
      <c r="C14" s="50">
        <f t="shared" si="7"/>
        <v>45816</v>
      </c>
      <c r="D14" s="11" t="s">
        <v>48</v>
      </c>
      <c r="E14" s="11" t="s">
        <v>152</v>
      </c>
      <c r="F14" s="1" t="s">
        <v>50</v>
      </c>
      <c r="G14" s="51" t="s">
        <v>153</v>
      </c>
      <c r="H14" s="112">
        <v>2.06</v>
      </c>
      <c r="I14" s="52">
        <v>4</v>
      </c>
      <c r="J14" s="4" t="s">
        <v>108</v>
      </c>
      <c r="K14" s="53" t="s">
        <v>71</v>
      </c>
      <c r="L14" s="2">
        <f t="shared" si="0"/>
        <v>-4</v>
      </c>
      <c r="M14" s="114">
        <f t="shared" si="1"/>
        <v>0</v>
      </c>
      <c r="N14" s="115">
        <f t="shared" si="2"/>
        <v>-4</v>
      </c>
      <c r="O14" s="49"/>
    </row>
    <row r="15" spans="2:15" s="48" customFormat="1" x14ac:dyDescent="0.3">
      <c r="B15" s="124">
        <v>9</v>
      </c>
      <c r="C15" s="60">
        <f t="shared" si="7"/>
        <v>45817</v>
      </c>
      <c r="D15" s="11" t="s">
        <v>53</v>
      </c>
      <c r="E15" s="11" t="s">
        <v>154</v>
      </c>
      <c r="F15" s="1" t="s">
        <v>132</v>
      </c>
      <c r="G15" s="55" t="s">
        <v>155</v>
      </c>
      <c r="H15" s="113">
        <v>3.4</v>
      </c>
      <c r="I15" s="52">
        <v>4</v>
      </c>
      <c r="J15" s="4" t="s">
        <v>156</v>
      </c>
      <c r="K15" s="121" t="s">
        <v>69</v>
      </c>
      <c r="L15" s="58">
        <f t="shared" si="0"/>
        <v>9.6</v>
      </c>
      <c r="M15" s="116">
        <f t="shared" si="1"/>
        <v>0.192</v>
      </c>
      <c r="N15" s="117">
        <f t="shared" si="2"/>
        <v>9.4079999999999995</v>
      </c>
      <c r="O15" s="49"/>
    </row>
    <row r="16" spans="2:15" s="48" customFormat="1" x14ac:dyDescent="0.3">
      <c r="B16" s="124">
        <v>10</v>
      </c>
      <c r="C16" s="60">
        <f t="shared" si="7"/>
        <v>45818</v>
      </c>
      <c r="D16" s="11" t="s">
        <v>53</v>
      </c>
      <c r="E16" s="11" t="s">
        <v>157</v>
      </c>
      <c r="F16" s="1" t="s">
        <v>132</v>
      </c>
      <c r="G16" s="55" t="s">
        <v>158</v>
      </c>
      <c r="H16" s="113">
        <v>4.5999999999999996</v>
      </c>
      <c r="I16" s="56">
        <v>4</v>
      </c>
      <c r="J16" s="61" t="s">
        <v>68</v>
      </c>
      <c r="K16" s="57" t="s">
        <v>71</v>
      </c>
      <c r="L16" s="58">
        <f t="shared" si="0"/>
        <v>-4</v>
      </c>
      <c r="M16" s="116">
        <f t="shared" si="1"/>
        <v>0</v>
      </c>
      <c r="N16" s="117">
        <f t="shared" si="2"/>
        <v>-4</v>
      </c>
      <c r="O16" s="49"/>
    </row>
    <row r="17" spans="2:15" s="48" customFormat="1" x14ac:dyDescent="0.3">
      <c r="B17" s="124">
        <v>11</v>
      </c>
      <c r="C17" s="60">
        <f t="shared" si="7"/>
        <v>45819</v>
      </c>
      <c r="D17" s="11" t="s">
        <v>62</v>
      </c>
      <c r="E17" s="11" t="s">
        <v>63</v>
      </c>
      <c r="F17" s="1" t="s">
        <v>50</v>
      </c>
      <c r="G17" s="55" t="s">
        <v>64</v>
      </c>
      <c r="H17" s="113">
        <v>2.34</v>
      </c>
      <c r="I17" s="56">
        <v>4</v>
      </c>
      <c r="J17" s="61" t="s">
        <v>76</v>
      </c>
      <c r="K17" s="57" t="s">
        <v>71</v>
      </c>
      <c r="L17" s="58">
        <f t="shared" si="0"/>
        <v>-4</v>
      </c>
      <c r="M17" s="116">
        <f t="shared" si="1"/>
        <v>0</v>
      </c>
      <c r="N17" s="117">
        <f t="shared" si="2"/>
        <v>-4</v>
      </c>
      <c r="O17" s="49"/>
    </row>
    <row r="18" spans="2:15" s="48" customFormat="1" x14ac:dyDescent="0.3">
      <c r="B18" s="124">
        <v>12</v>
      </c>
      <c r="C18" s="60">
        <f t="shared" si="7"/>
        <v>45820</v>
      </c>
      <c r="D18" s="11" t="s">
        <v>62</v>
      </c>
      <c r="E18" s="11" t="s">
        <v>159</v>
      </c>
      <c r="F18" s="1" t="s">
        <v>50</v>
      </c>
      <c r="G18" s="55" t="s">
        <v>66</v>
      </c>
      <c r="H18" s="113">
        <v>2.12</v>
      </c>
      <c r="I18" s="56">
        <v>4</v>
      </c>
      <c r="J18" s="61" t="s">
        <v>78</v>
      </c>
      <c r="K18" s="57" t="s">
        <v>69</v>
      </c>
      <c r="L18" s="58">
        <f t="shared" si="0"/>
        <v>4.4800000000000004</v>
      </c>
      <c r="M18" s="116">
        <f t="shared" si="1"/>
        <v>8.9600000000000013E-2</v>
      </c>
      <c r="N18" s="117">
        <f t="shared" si="2"/>
        <v>4.3904000000000005</v>
      </c>
      <c r="O18" s="49"/>
    </row>
    <row r="19" spans="2:15" s="48" customFormat="1" x14ac:dyDescent="0.3">
      <c r="B19" s="124">
        <v>13</v>
      </c>
      <c r="C19" s="174">
        <f t="shared" si="7"/>
        <v>45821</v>
      </c>
      <c r="D19" s="147" t="s">
        <v>47</v>
      </c>
      <c r="E19" s="147"/>
      <c r="F19" s="148"/>
      <c r="G19" s="149"/>
      <c r="H19" s="150"/>
      <c r="I19" s="175"/>
      <c r="J19" s="176"/>
      <c r="K19" s="177"/>
      <c r="L19" s="183">
        <f t="shared" si="0"/>
        <v>0</v>
      </c>
      <c r="M19" s="184">
        <f t="shared" si="1"/>
        <v>0</v>
      </c>
      <c r="N19" s="185">
        <f t="shared" si="2"/>
        <v>0</v>
      </c>
      <c r="O19" s="49"/>
    </row>
    <row r="20" spans="2:15" s="48" customFormat="1" x14ac:dyDescent="0.3">
      <c r="B20" s="124">
        <v>14</v>
      </c>
      <c r="C20" s="60">
        <f t="shared" si="7"/>
        <v>45822</v>
      </c>
      <c r="D20" s="143" t="s">
        <v>105</v>
      </c>
      <c r="E20" s="143" t="s">
        <v>79</v>
      </c>
      <c r="F20" s="144" t="s">
        <v>89</v>
      </c>
      <c r="G20" s="167" t="s">
        <v>115</v>
      </c>
      <c r="H20" s="168">
        <v>1.85</v>
      </c>
      <c r="I20" s="169">
        <v>4</v>
      </c>
      <c r="J20" s="165" t="s">
        <v>106</v>
      </c>
      <c r="K20" s="170" t="s">
        <v>69</v>
      </c>
      <c r="L20" s="58">
        <f t="shared" ref="L20:L35" si="8">IF(K20="w",(H20-1)*I20,-I20)</f>
        <v>3.4000000000000004</v>
      </c>
      <c r="M20" s="116">
        <f t="shared" ref="M20:M36" si="9">IF(K20="w",(L20/100*2),0)</f>
        <v>6.8000000000000005E-2</v>
      </c>
      <c r="N20" s="117">
        <f t="shared" ref="N20:N36" si="10">L20-M20</f>
        <v>3.3320000000000003</v>
      </c>
      <c r="O20" s="49"/>
    </row>
    <row r="21" spans="2:15" s="48" customFormat="1" x14ac:dyDescent="0.3">
      <c r="B21" s="124">
        <v>15</v>
      </c>
      <c r="C21" s="60">
        <f t="shared" si="7"/>
        <v>45823</v>
      </c>
      <c r="D21" s="143" t="s">
        <v>105</v>
      </c>
      <c r="E21" s="143" t="s">
        <v>116</v>
      </c>
      <c r="F21" s="144" t="s">
        <v>50</v>
      </c>
      <c r="G21" s="145" t="s">
        <v>117</v>
      </c>
      <c r="H21" s="146">
        <v>1.99</v>
      </c>
      <c r="I21" s="171">
        <v>4</v>
      </c>
      <c r="J21" s="172" t="s">
        <v>107</v>
      </c>
      <c r="K21" s="173" t="s">
        <v>69</v>
      </c>
      <c r="L21" s="58">
        <f t="shared" si="8"/>
        <v>3.96</v>
      </c>
      <c r="M21" s="116">
        <f t="shared" si="9"/>
        <v>7.9199999999999993E-2</v>
      </c>
      <c r="N21" s="117">
        <f t="shared" si="10"/>
        <v>3.8807999999999998</v>
      </c>
      <c r="O21" s="49"/>
    </row>
    <row r="22" spans="2:15" s="48" customFormat="1" x14ac:dyDescent="0.3">
      <c r="B22" s="124">
        <v>16</v>
      </c>
      <c r="C22" s="60">
        <f t="shared" si="7"/>
        <v>45824</v>
      </c>
      <c r="D22" s="143" t="s">
        <v>105</v>
      </c>
      <c r="E22" s="143" t="s">
        <v>118</v>
      </c>
      <c r="F22" s="144" t="s">
        <v>119</v>
      </c>
      <c r="G22" s="145" t="s">
        <v>120</v>
      </c>
      <c r="H22" s="146">
        <v>2.88</v>
      </c>
      <c r="I22" s="169">
        <v>4</v>
      </c>
      <c r="J22" s="165" t="s">
        <v>121</v>
      </c>
      <c r="K22" s="170" t="s">
        <v>71</v>
      </c>
      <c r="L22" s="58">
        <f t="shared" si="8"/>
        <v>-4</v>
      </c>
      <c r="M22" s="116">
        <f t="shared" si="9"/>
        <v>0</v>
      </c>
      <c r="N22" s="117">
        <f t="shared" si="10"/>
        <v>-4</v>
      </c>
      <c r="O22" s="49"/>
    </row>
    <row r="23" spans="2:15" s="48" customFormat="1" x14ac:dyDescent="0.3">
      <c r="B23" s="124">
        <v>17</v>
      </c>
      <c r="C23" s="60">
        <f t="shared" si="7"/>
        <v>45825</v>
      </c>
      <c r="D23" s="143" t="s">
        <v>105</v>
      </c>
      <c r="E23" s="143" t="s">
        <v>122</v>
      </c>
      <c r="F23" s="144" t="s">
        <v>123</v>
      </c>
      <c r="G23" s="167" t="s">
        <v>124</v>
      </c>
      <c r="H23" s="146">
        <v>2.36</v>
      </c>
      <c r="I23" s="169">
        <v>4</v>
      </c>
      <c r="J23" s="165" t="s">
        <v>125</v>
      </c>
      <c r="K23" s="170" t="s">
        <v>69</v>
      </c>
      <c r="L23" s="58">
        <f t="shared" si="8"/>
        <v>5.4399999999999995</v>
      </c>
      <c r="M23" s="116">
        <f t="shared" si="9"/>
        <v>0.10879999999999999</v>
      </c>
      <c r="N23" s="117">
        <f t="shared" si="10"/>
        <v>5.3311999999999999</v>
      </c>
      <c r="O23" s="49"/>
    </row>
    <row r="24" spans="2:15" s="48" customFormat="1" x14ac:dyDescent="0.3">
      <c r="B24" s="124">
        <v>18</v>
      </c>
      <c r="C24" s="60">
        <f t="shared" si="7"/>
        <v>45826</v>
      </c>
      <c r="D24" s="143" t="s">
        <v>105</v>
      </c>
      <c r="E24" s="143" t="s">
        <v>87</v>
      </c>
      <c r="F24" s="144" t="s">
        <v>89</v>
      </c>
      <c r="G24" s="145" t="s">
        <v>126</v>
      </c>
      <c r="H24" s="146">
        <v>2</v>
      </c>
      <c r="I24" s="169">
        <v>4</v>
      </c>
      <c r="J24" s="165" t="s">
        <v>76</v>
      </c>
      <c r="K24" s="170" t="s">
        <v>69</v>
      </c>
      <c r="L24" s="58">
        <f t="shared" si="8"/>
        <v>4</v>
      </c>
      <c r="M24" s="116">
        <f t="shared" si="9"/>
        <v>0.08</v>
      </c>
      <c r="N24" s="117">
        <f t="shared" si="10"/>
        <v>3.92</v>
      </c>
      <c r="O24" s="49"/>
    </row>
    <row r="25" spans="2:15" s="48" customFormat="1" x14ac:dyDescent="0.3">
      <c r="B25" s="124">
        <v>19</v>
      </c>
      <c r="C25" s="60">
        <f t="shared" si="7"/>
        <v>45827</v>
      </c>
      <c r="D25" s="143" t="s">
        <v>105</v>
      </c>
      <c r="E25" s="143" t="s">
        <v>127</v>
      </c>
      <c r="F25" s="144" t="s">
        <v>50</v>
      </c>
      <c r="G25" s="145" t="s">
        <v>128</v>
      </c>
      <c r="H25" s="146">
        <v>1.95</v>
      </c>
      <c r="I25" s="169">
        <v>4</v>
      </c>
      <c r="J25" s="165" t="s">
        <v>68</v>
      </c>
      <c r="K25" s="170" t="s">
        <v>71</v>
      </c>
      <c r="L25" s="58">
        <f t="shared" si="8"/>
        <v>-4</v>
      </c>
      <c r="M25" s="116">
        <f t="shared" si="9"/>
        <v>0</v>
      </c>
      <c r="N25" s="117">
        <f t="shared" si="10"/>
        <v>-4</v>
      </c>
      <c r="O25" s="49"/>
    </row>
    <row r="26" spans="2:15" s="48" customFormat="1" x14ac:dyDescent="0.3">
      <c r="B26" s="124">
        <v>20</v>
      </c>
      <c r="C26" s="60">
        <f t="shared" si="7"/>
        <v>45828</v>
      </c>
      <c r="D26" s="143" t="s">
        <v>105</v>
      </c>
      <c r="E26" s="143" t="s">
        <v>129</v>
      </c>
      <c r="F26" s="144" t="s">
        <v>50</v>
      </c>
      <c r="G26" s="167" t="s">
        <v>130</v>
      </c>
      <c r="H26" s="168">
        <v>2.16</v>
      </c>
      <c r="I26" s="169">
        <v>4</v>
      </c>
      <c r="J26" s="165" t="s">
        <v>125</v>
      </c>
      <c r="K26" s="170" t="s">
        <v>71</v>
      </c>
      <c r="L26" s="58">
        <f t="shared" si="8"/>
        <v>-4</v>
      </c>
      <c r="M26" s="116">
        <f t="shared" si="9"/>
        <v>0</v>
      </c>
      <c r="N26" s="117">
        <f t="shared" si="10"/>
        <v>-4</v>
      </c>
      <c r="O26" s="49"/>
    </row>
    <row r="27" spans="2:15" s="48" customFormat="1" x14ac:dyDescent="0.3">
      <c r="B27" s="124">
        <v>21</v>
      </c>
      <c r="C27" s="60">
        <f t="shared" si="7"/>
        <v>45829</v>
      </c>
      <c r="D27" s="143" t="s">
        <v>105</v>
      </c>
      <c r="E27" s="143" t="s">
        <v>131</v>
      </c>
      <c r="F27" s="144" t="s">
        <v>132</v>
      </c>
      <c r="G27" s="167" t="s">
        <v>133</v>
      </c>
      <c r="H27" s="168">
        <v>1.9</v>
      </c>
      <c r="I27" s="169">
        <v>4</v>
      </c>
      <c r="J27" s="165" t="s">
        <v>68</v>
      </c>
      <c r="K27" s="170" t="s">
        <v>69</v>
      </c>
      <c r="L27" s="58">
        <f t="shared" si="8"/>
        <v>3.5999999999999996</v>
      </c>
      <c r="M27" s="116">
        <f t="shared" si="9"/>
        <v>7.1999999999999995E-2</v>
      </c>
      <c r="N27" s="117">
        <f t="shared" si="10"/>
        <v>3.5279999999999996</v>
      </c>
      <c r="O27" s="49"/>
    </row>
    <row r="28" spans="2:15" s="48" customFormat="1" x14ac:dyDescent="0.3">
      <c r="B28" s="124">
        <v>22</v>
      </c>
      <c r="C28" s="60">
        <f t="shared" si="7"/>
        <v>45830</v>
      </c>
      <c r="D28" s="143" t="s">
        <v>105</v>
      </c>
      <c r="E28" s="143" t="s">
        <v>134</v>
      </c>
      <c r="F28" s="144" t="s">
        <v>135</v>
      </c>
      <c r="G28" s="145" t="s">
        <v>136</v>
      </c>
      <c r="H28" s="146">
        <v>2.8</v>
      </c>
      <c r="I28" s="165" t="s">
        <v>137</v>
      </c>
      <c r="J28" s="165" t="s">
        <v>125</v>
      </c>
      <c r="K28" s="19" t="s">
        <v>69</v>
      </c>
      <c r="L28" s="58">
        <f t="shared" si="8"/>
        <v>7.1999999999999993</v>
      </c>
      <c r="M28" s="116">
        <f t="shared" si="9"/>
        <v>0.14399999999999999</v>
      </c>
      <c r="N28" s="117">
        <f t="shared" si="10"/>
        <v>7.0559999999999992</v>
      </c>
      <c r="O28" s="49"/>
    </row>
    <row r="29" spans="2:15" s="48" customFormat="1" x14ac:dyDescent="0.3">
      <c r="B29" s="124">
        <v>23</v>
      </c>
      <c r="C29" s="60">
        <f t="shared" si="7"/>
        <v>45831</v>
      </c>
      <c r="D29" s="143" t="s">
        <v>105</v>
      </c>
      <c r="E29" s="143" t="s">
        <v>138</v>
      </c>
      <c r="F29" s="144" t="s">
        <v>89</v>
      </c>
      <c r="G29" s="145" t="s">
        <v>90</v>
      </c>
      <c r="H29" s="146">
        <v>2.2400000000000002</v>
      </c>
      <c r="I29" s="171">
        <v>4</v>
      </c>
      <c r="J29" s="172" t="s">
        <v>112</v>
      </c>
      <c r="K29" s="173" t="s">
        <v>77</v>
      </c>
      <c r="L29" s="58">
        <v>0</v>
      </c>
      <c r="M29" s="116">
        <f t="shared" si="9"/>
        <v>0</v>
      </c>
      <c r="N29" s="117">
        <f t="shared" si="10"/>
        <v>0</v>
      </c>
      <c r="O29" s="49"/>
    </row>
    <row r="30" spans="2:15" s="48" customFormat="1" x14ac:dyDescent="0.3">
      <c r="B30" s="124">
        <v>24</v>
      </c>
      <c r="C30" s="60">
        <f t="shared" si="7"/>
        <v>45832</v>
      </c>
      <c r="D30" s="143" t="s">
        <v>105</v>
      </c>
      <c r="E30" s="143" t="s">
        <v>97</v>
      </c>
      <c r="F30" s="144" t="s">
        <v>132</v>
      </c>
      <c r="G30" s="145" t="s">
        <v>139</v>
      </c>
      <c r="H30" s="146">
        <v>2.94</v>
      </c>
      <c r="I30" s="171">
        <v>4</v>
      </c>
      <c r="J30" s="172" t="s">
        <v>112</v>
      </c>
      <c r="K30" s="173" t="s">
        <v>71</v>
      </c>
      <c r="L30" s="58">
        <f t="shared" si="8"/>
        <v>-4</v>
      </c>
      <c r="M30" s="116">
        <f t="shared" si="9"/>
        <v>0</v>
      </c>
      <c r="N30" s="117">
        <f t="shared" si="10"/>
        <v>-4</v>
      </c>
      <c r="O30" s="49"/>
    </row>
    <row r="31" spans="2:15" s="48" customFormat="1" x14ac:dyDescent="0.3">
      <c r="B31" s="124">
        <v>25</v>
      </c>
      <c r="C31" s="60">
        <f t="shared" si="7"/>
        <v>45833</v>
      </c>
      <c r="D31" s="143" t="s">
        <v>105</v>
      </c>
      <c r="E31" s="143" t="s">
        <v>140</v>
      </c>
      <c r="F31" s="144" t="s">
        <v>141</v>
      </c>
      <c r="G31" s="145" t="s">
        <v>81</v>
      </c>
      <c r="H31" s="146">
        <v>2.14</v>
      </c>
      <c r="I31" s="171">
        <v>4</v>
      </c>
      <c r="J31" s="172" t="s">
        <v>112</v>
      </c>
      <c r="K31" s="173" t="s">
        <v>71</v>
      </c>
      <c r="L31" s="58">
        <f t="shared" si="8"/>
        <v>-4</v>
      </c>
      <c r="M31" s="116">
        <f t="shared" si="9"/>
        <v>0</v>
      </c>
      <c r="N31" s="117">
        <f t="shared" si="10"/>
        <v>-4</v>
      </c>
      <c r="O31" s="49"/>
    </row>
    <row r="32" spans="2:15" s="48" customFormat="1" x14ac:dyDescent="0.3">
      <c r="B32" s="124">
        <v>26</v>
      </c>
      <c r="C32" s="60">
        <f t="shared" si="7"/>
        <v>45834</v>
      </c>
      <c r="D32" s="143" t="s">
        <v>105</v>
      </c>
      <c r="E32" s="143" t="s">
        <v>99</v>
      </c>
      <c r="F32" s="144" t="s">
        <v>50</v>
      </c>
      <c r="G32" s="145" t="s">
        <v>142</v>
      </c>
      <c r="H32" s="146">
        <v>1.91</v>
      </c>
      <c r="I32" s="171">
        <v>4</v>
      </c>
      <c r="J32" s="172" t="s">
        <v>113</v>
      </c>
      <c r="K32" s="173" t="s">
        <v>69</v>
      </c>
      <c r="L32" s="58">
        <f t="shared" si="8"/>
        <v>3.6399999999999997</v>
      </c>
      <c r="M32" s="116">
        <f t="shared" si="9"/>
        <v>7.279999999999999E-2</v>
      </c>
      <c r="N32" s="117">
        <f t="shared" si="10"/>
        <v>3.5671999999999997</v>
      </c>
      <c r="O32" s="49"/>
    </row>
    <row r="33" spans="2:15" s="48" customFormat="1" x14ac:dyDescent="0.3">
      <c r="B33" s="124">
        <v>27</v>
      </c>
      <c r="C33" s="174">
        <f t="shared" si="7"/>
        <v>45835</v>
      </c>
      <c r="D33" s="147" t="s">
        <v>47</v>
      </c>
      <c r="E33" s="147"/>
      <c r="F33" s="148"/>
      <c r="G33" s="149"/>
      <c r="H33" s="150"/>
      <c r="I33" s="175">
        <v>0</v>
      </c>
      <c r="J33" s="176"/>
      <c r="K33" s="177"/>
      <c r="L33" s="183">
        <f t="shared" si="8"/>
        <v>0</v>
      </c>
      <c r="M33" s="184">
        <f t="shared" si="9"/>
        <v>0</v>
      </c>
      <c r="N33" s="185">
        <f t="shared" si="10"/>
        <v>0</v>
      </c>
      <c r="O33" s="49"/>
    </row>
    <row r="34" spans="2:15" s="48" customFormat="1" x14ac:dyDescent="0.3">
      <c r="B34" s="124">
        <v>28</v>
      </c>
      <c r="C34" s="60">
        <f t="shared" si="7"/>
        <v>45836</v>
      </c>
      <c r="D34" s="143" t="s">
        <v>105</v>
      </c>
      <c r="E34" s="143" t="s">
        <v>143</v>
      </c>
      <c r="F34" s="144" t="s">
        <v>50</v>
      </c>
      <c r="G34" s="145" t="s">
        <v>144</v>
      </c>
      <c r="H34" s="146">
        <v>2.3199999999999998</v>
      </c>
      <c r="I34" s="171">
        <v>4</v>
      </c>
      <c r="J34" s="172" t="s">
        <v>106</v>
      </c>
      <c r="K34" s="173" t="s">
        <v>71</v>
      </c>
      <c r="L34" s="58">
        <f t="shared" si="8"/>
        <v>-4</v>
      </c>
      <c r="M34" s="116">
        <f t="shared" si="9"/>
        <v>0</v>
      </c>
      <c r="N34" s="117">
        <f t="shared" si="10"/>
        <v>-4</v>
      </c>
      <c r="O34" s="49"/>
    </row>
    <row r="35" spans="2:15" s="48" customFormat="1" x14ac:dyDescent="0.3">
      <c r="B35" s="124">
        <v>29</v>
      </c>
      <c r="C35" s="60">
        <f t="shared" si="7"/>
        <v>45837</v>
      </c>
      <c r="D35" s="143" t="s">
        <v>105</v>
      </c>
      <c r="E35" s="143" t="s">
        <v>145</v>
      </c>
      <c r="F35" s="144" t="s">
        <v>141</v>
      </c>
      <c r="G35" s="145" t="s">
        <v>100</v>
      </c>
      <c r="H35" s="146">
        <v>2.34</v>
      </c>
      <c r="I35" s="171">
        <v>4</v>
      </c>
      <c r="J35" s="172" t="s">
        <v>107</v>
      </c>
      <c r="K35" s="173" t="s">
        <v>71</v>
      </c>
      <c r="L35" s="58">
        <f t="shared" si="8"/>
        <v>-4</v>
      </c>
      <c r="M35" s="116">
        <f t="shared" si="9"/>
        <v>0</v>
      </c>
      <c r="N35" s="117">
        <f t="shared" si="10"/>
        <v>-4</v>
      </c>
      <c r="O35" s="49"/>
    </row>
    <row r="36" spans="2:15" s="48" customFormat="1" x14ac:dyDescent="0.3">
      <c r="B36" s="124">
        <v>30</v>
      </c>
      <c r="C36" s="60">
        <f t="shared" si="7"/>
        <v>45838</v>
      </c>
      <c r="D36" s="143" t="s">
        <v>105</v>
      </c>
      <c r="E36" s="143" t="s">
        <v>103</v>
      </c>
      <c r="F36" s="144" t="s">
        <v>45</v>
      </c>
      <c r="G36" s="145" t="s">
        <v>46</v>
      </c>
      <c r="H36" s="146">
        <v>2.2799999999999998</v>
      </c>
      <c r="I36" s="171">
        <v>4</v>
      </c>
      <c r="J36" s="172" t="s">
        <v>74</v>
      </c>
      <c r="K36" s="173" t="s">
        <v>71</v>
      </c>
      <c r="L36" s="58">
        <f>IF(K36="w",(H36-1)*I36,-I36)</f>
        <v>-4</v>
      </c>
      <c r="M36" s="116">
        <f t="shared" si="9"/>
        <v>0</v>
      </c>
      <c r="N36" s="117">
        <f t="shared" si="10"/>
        <v>-4</v>
      </c>
      <c r="O36" s="49"/>
    </row>
    <row r="37" spans="2:15" s="48" customFormat="1" x14ac:dyDescent="0.3">
      <c r="B37" s="125"/>
      <c r="C37" s="126"/>
      <c r="D37" s="127"/>
      <c r="E37" s="128"/>
      <c r="F37" s="129"/>
      <c r="G37" s="129"/>
      <c r="H37" s="129"/>
      <c r="I37" s="130">
        <f>SUM(I7:I36)</f>
        <v>100</v>
      </c>
      <c r="J37" s="131" t="s">
        <v>26</v>
      </c>
      <c r="K37" s="132" t="s">
        <v>11</v>
      </c>
      <c r="L37" s="133">
        <f>SUM(L7:L36)</f>
        <v>-2.4400000000000013</v>
      </c>
      <c r="M37" s="133">
        <f>SUM(M7:M36)</f>
        <v>1.0711999999999999</v>
      </c>
      <c r="N37" s="134">
        <f>L37-M37</f>
        <v>-3.5112000000000014</v>
      </c>
      <c r="O37" s="49"/>
    </row>
    <row r="38" spans="2:15" s="48" customFormat="1" x14ac:dyDescent="0.3">
      <c r="B38" s="125"/>
      <c r="C38" s="135"/>
      <c r="D38" s="136"/>
      <c r="E38" s="137"/>
      <c r="F38" s="138"/>
      <c r="G38" s="139"/>
      <c r="H38" s="140"/>
      <c r="I38" s="139"/>
      <c r="J38" s="139"/>
      <c r="K38" s="139"/>
      <c r="L38" s="140"/>
      <c r="M38" s="141"/>
      <c r="N38" s="142"/>
      <c r="O38" s="49"/>
    </row>
    <row r="39" spans="2:15" ht="8.25" customHeight="1" x14ac:dyDescent="0.3">
      <c r="C39" s="65"/>
      <c r="D39" s="66"/>
      <c r="E39" s="67"/>
      <c r="F39"/>
      <c r="H39" s="68"/>
      <c r="J39"/>
      <c r="K39" s="69"/>
      <c r="L39" s="68"/>
      <c r="N39" s="70"/>
      <c r="O39"/>
    </row>
    <row r="40" spans="2:15" x14ac:dyDescent="0.3">
      <c r="C40" s="65"/>
      <c r="D40" s="66"/>
      <c r="E40" s="67"/>
      <c r="F40"/>
      <c r="H40" s="68"/>
      <c r="J40"/>
      <c r="K40" s="69"/>
      <c r="L40" s="68"/>
      <c r="N40" s="70"/>
      <c r="O40"/>
    </row>
    <row r="41" spans="2:15" x14ac:dyDescent="0.3">
      <c r="C41" s="65"/>
      <c r="D41" s="66"/>
      <c r="E41" s="67"/>
      <c r="F41"/>
      <c r="H41" s="68"/>
      <c r="J41"/>
      <c r="K41" s="69"/>
      <c r="L41" s="68"/>
      <c r="N41" s="70"/>
      <c r="O41"/>
    </row>
    <row r="42" spans="2:15" x14ac:dyDescent="0.3">
      <c r="C42" s="65"/>
      <c r="D42" s="66"/>
      <c r="E42" s="67"/>
      <c r="F42"/>
      <c r="H42" s="68"/>
      <c r="J42"/>
      <c r="K42" s="69"/>
      <c r="L42" s="68"/>
      <c r="N42" s="70"/>
      <c r="O42"/>
    </row>
    <row r="43" spans="2:15" x14ac:dyDescent="0.3">
      <c r="C43" s="65"/>
      <c r="D43" s="66"/>
      <c r="E43" s="67"/>
      <c r="F43"/>
      <c r="H43" s="68"/>
      <c r="J43"/>
      <c r="K43" s="69"/>
      <c r="L43" s="68"/>
      <c r="N43" s="70"/>
      <c r="O43"/>
    </row>
    <row r="44" spans="2:15" x14ac:dyDescent="0.3">
      <c r="C44" s="65"/>
      <c r="D44" s="66"/>
      <c r="E44" s="67"/>
      <c r="F44"/>
      <c r="H44" s="68"/>
      <c r="J44"/>
      <c r="K44" s="69"/>
      <c r="L44" s="68"/>
      <c r="N44" s="70"/>
      <c r="O44"/>
    </row>
    <row r="45" spans="2:15" x14ac:dyDescent="0.3">
      <c r="C45" s="65"/>
      <c r="D45" s="66"/>
      <c r="E45" s="67"/>
      <c r="H45" s="68"/>
      <c r="J45"/>
      <c r="K45" s="69"/>
      <c r="L45" s="68"/>
      <c r="N45" s="70"/>
      <c r="O45"/>
    </row>
    <row r="46" spans="2:15" x14ac:dyDescent="0.3">
      <c r="C46" s="65"/>
      <c r="D46" s="66"/>
      <c r="E46" s="67"/>
      <c r="F46"/>
      <c r="H46" s="68"/>
      <c r="J46"/>
      <c r="K46" s="69"/>
      <c r="L46" s="68"/>
      <c r="N46" s="70"/>
      <c r="O46"/>
    </row>
    <row r="47" spans="2:15" x14ac:dyDescent="0.3">
      <c r="C47" s="65"/>
      <c r="D47" s="66"/>
      <c r="E47" s="67"/>
      <c r="F47"/>
      <c r="H47" s="68"/>
      <c r="J47"/>
      <c r="K47" s="69"/>
      <c r="L47" s="68"/>
      <c r="N47" s="70"/>
      <c r="O47"/>
    </row>
    <row r="48" spans="2:15" x14ac:dyDescent="0.3">
      <c r="C48" s="65"/>
      <c r="D48" s="66"/>
      <c r="E48" s="67"/>
      <c r="F48"/>
      <c r="H48" s="68"/>
      <c r="J48"/>
      <c r="K48" s="69"/>
      <c r="L48" s="68"/>
      <c r="N48" s="70"/>
      <c r="O48"/>
    </row>
    <row r="49" spans="3:15" x14ac:dyDescent="0.3">
      <c r="C49" s="65"/>
      <c r="D49" s="66"/>
      <c r="E49" s="67"/>
      <c r="F49"/>
      <c r="H49" s="68"/>
      <c r="J49"/>
      <c r="K49" s="69"/>
      <c r="L49" s="68"/>
      <c r="N49" s="70"/>
      <c r="O49"/>
    </row>
    <row r="50" spans="3:15" x14ac:dyDescent="0.3">
      <c r="C50" s="65"/>
      <c r="D50" s="66"/>
      <c r="E50" s="67"/>
      <c r="F50"/>
      <c r="H50" s="68"/>
      <c r="J50"/>
      <c r="K50" s="69"/>
      <c r="L50" s="68"/>
      <c r="N50" s="70"/>
      <c r="O50"/>
    </row>
    <row r="51" spans="3:15" x14ac:dyDescent="0.3">
      <c r="C51" s="65"/>
      <c r="D51" s="66"/>
      <c r="E51" s="67"/>
      <c r="F51"/>
      <c r="H51" s="68"/>
      <c r="J51"/>
      <c r="K51" s="69"/>
      <c r="L51" s="68"/>
      <c r="N51" s="70"/>
      <c r="O51"/>
    </row>
    <row r="52" spans="3:15" x14ac:dyDescent="0.3">
      <c r="C52" s="65"/>
      <c r="D52" s="66"/>
      <c r="E52" s="67"/>
      <c r="F52"/>
      <c r="H52" s="68"/>
      <c r="J52"/>
      <c r="K52" s="69"/>
      <c r="L52" s="68"/>
      <c r="N52" s="70"/>
      <c r="O52"/>
    </row>
    <row r="53" spans="3:15" x14ac:dyDescent="0.3">
      <c r="C53" s="65"/>
      <c r="D53" s="66"/>
      <c r="E53" s="67"/>
      <c r="F53"/>
      <c r="H53" s="68"/>
      <c r="J53"/>
      <c r="K53" s="69"/>
      <c r="L53" s="68"/>
      <c r="N53" s="70"/>
      <c r="O53"/>
    </row>
    <row r="54" spans="3:15" x14ac:dyDescent="0.3">
      <c r="C54" s="65"/>
      <c r="D54" s="66"/>
      <c r="E54" s="67"/>
      <c r="F54"/>
      <c r="H54" s="68"/>
      <c r="J54"/>
      <c r="K54" s="69"/>
      <c r="L54" s="68"/>
      <c r="N54" s="70"/>
      <c r="O54"/>
    </row>
    <row r="55" spans="3:15" x14ac:dyDescent="0.3">
      <c r="C55" s="65"/>
      <c r="D55" s="66"/>
      <c r="E55" s="67"/>
      <c r="F55"/>
      <c r="H55" s="68"/>
      <c r="J55"/>
      <c r="K55" s="69"/>
      <c r="L55" s="68"/>
      <c r="N55" s="70"/>
      <c r="O55"/>
    </row>
    <row r="56" spans="3:15" x14ac:dyDescent="0.3">
      <c r="C56" s="65"/>
      <c r="D56" s="66"/>
      <c r="E56" s="67"/>
      <c r="F56"/>
      <c r="H56" s="68"/>
      <c r="J56"/>
      <c r="K56" s="69"/>
      <c r="L56" s="68"/>
      <c r="N56" s="70"/>
      <c r="O56"/>
    </row>
    <row r="57" spans="3:15" x14ac:dyDescent="0.3">
      <c r="C57" s="65"/>
      <c r="D57" s="66"/>
      <c r="E57" s="67"/>
      <c r="F57"/>
      <c r="H57" s="68"/>
      <c r="J57"/>
      <c r="K57" s="69"/>
      <c r="L57" s="68"/>
      <c r="N57" s="70"/>
      <c r="O57"/>
    </row>
    <row r="58" spans="3:15" x14ac:dyDescent="0.3">
      <c r="C58" s="65"/>
      <c r="D58" s="66"/>
      <c r="E58" s="67"/>
      <c r="F58"/>
      <c r="H58" s="68"/>
      <c r="J58"/>
      <c r="K58" s="69"/>
      <c r="L58" s="68"/>
      <c r="N58" s="70"/>
      <c r="O58"/>
    </row>
    <row r="59" spans="3:15" x14ac:dyDescent="0.3">
      <c r="C59" s="65"/>
      <c r="D59" s="66"/>
      <c r="E59" s="67"/>
      <c r="F59"/>
      <c r="H59" s="68"/>
      <c r="J59"/>
      <c r="K59" s="69"/>
      <c r="L59" s="68"/>
      <c r="N59" s="70"/>
      <c r="O59"/>
    </row>
    <row r="60" spans="3:15" x14ac:dyDescent="0.3">
      <c r="C60" s="65"/>
      <c r="D60" s="66"/>
      <c r="E60" s="67"/>
      <c r="F60"/>
      <c r="H60" s="68"/>
      <c r="J60"/>
      <c r="K60" s="69"/>
      <c r="L60" s="68"/>
      <c r="N60" s="70"/>
      <c r="O60"/>
    </row>
    <row r="61" spans="3:15" x14ac:dyDescent="0.3">
      <c r="C61" s="65"/>
      <c r="D61" s="66"/>
      <c r="E61" s="67"/>
      <c r="F61"/>
      <c r="H61" s="68"/>
      <c r="J61"/>
      <c r="K61" s="69"/>
      <c r="L61" s="68"/>
      <c r="N61" s="70"/>
      <c r="O61"/>
    </row>
    <row r="62" spans="3:15" x14ac:dyDescent="0.3">
      <c r="C62" s="65"/>
      <c r="D62" s="66"/>
      <c r="E62" s="67"/>
      <c r="F62"/>
      <c r="H62" s="68"/>
      <c r="J62"/>
      <c r="K62" s="69"/>
      <c r="L62" s="68"/>
      <c r="N62" s="70"/>
      <c r="O62"/>
    </row>
    <row r="63" spans="3:15" x14ac:dyDescent="0.3">
      <c r="C63" s="65"/>
      <c r="D63" s="66"/>
      <c r="E63" s="67"/>
      <c r="F63"/>
      <c r="H63" s="68"/>
      <c r="J63"/>
      <c r="K63" s="69"/>
      <c r="L63" s="68"/>
      <c r="N63" s="70"/>
      <c r="O63"/>
    </row>
  </sheetData>
  <mergeCells count="5">
    <mergeCell ref="G2:G4"/>
    <mergeCell ref="L2:M2"/>
    <mergeCell ref="L3:M3"/>
    <mergeCell ref="L4:M4"/>
    <mergeCell ref="B2:F4"/>
  </mergeCells>
  <conditionalFormatting sqref="I28:K28">
    <cfRule type="containsBlanks" dxfId="24" priority="1">
      <formula>LEN(TRIM(I28))=0</formula>
    </cfRule>
  </conditionalFormatting>
  <conditionalFormatting sqref="K6:K63">
    <cfRule type="cellIs" dxfId="23" priority="2" operator="equal">
      <formula>"D"</formula>
    </cfRule>
    <cfRule type="cellIs" dxfId="22" priority="3" operator="equal">
      <formula>"L"</formula>
    </cfRule>
    <cfRule type="cellIs" dxfId="21" priority="4" operator="equal">
      <formula>"W"</formula>
    </cfRule>
  </conditionalFormatting>
  <conditionalFormatting sqref="L1 L5 L64:L1048576">
    <cfRule type="cellIs" dxfId="20" priority="172" operator="equal">
      <formula>"L"</formula>
    </cfRule>
    <cfRule type="cellIs" dxfId="19" priority="173" operator="equal">
      <formula>"D"</formula>
    </cfRule>
    <cfRule type="cellIs" dxfId="18" priority="174" operator="equal">
      <formula>"W"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5"/>
  <sheetViews>
    <sheetView showGridLines="0" workbookViewId="0">
      <pane ySplit="2" topLeftCell="A3" activePane="bottomLeft" state="frozen"/>
      <selection pane="bottomLeft" activeCell="Q17" sqref="Q17"/>
    </sheetView>
  </sheetViews>
  <sheetFormatPr defaultRowHeight="14.4" x14ac:dyDescent="0.3"/>
  <cols>
    <col min="1" max="1" width="3.6640625" customWidth="1"/>
    <col min="3" max="3" width="16.6640625" customWidth="1"/>
    <col min="4" max="4" width="17.88671875" bestFit="1" customWidth="1"/>
  </cols>
  <sheetData>
    <row r="2" spans="2:4" ht="25.2" x14ac:dyDescent="0.45">
      <c r="B2" s="47" t="s">
        <v>160</v>
      </c>
    </row>
    <row r="4" spans="2:4" ht="25.8" customHeight="1" x14ac:dyDescent="0.3">
      <c r="B4" s="43" t="s">
        <v>0</v>
      </c>
      <c r="C4" s="122" t="s">
        <v>41</v>
      </c>
      <c r="D4" s="122" t="s">
        <v>161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'FTR - Results'!N7</f>
        <v>-4</v>
      </c>
      <c r="D6" s="45">
        <f>D5+C6</f>
        <v>-4</v>
      </c>
    </row>
    <row r="7" spans="2:4" x14ac:dyDescent="0.3">
      <c r="B7" s="46">
        <v>2</v>
      </c>
      <c r="C7" s="44">
        <f>'FTR - Results'!N8</f>
        <v>0</v>
      </c>
      <c r="D7" s="45">
        <f t="shared" ref="D7:D35" si="0">D6+C7</f>
        <v>-4</v>
      </c>
    </row>
    <row r="8" spans="2:4" x14ac:dyDescent="0.3">
      <c r="B8" s="46">
        <v>3</v>
      </c>
      <c r="C8" s="44">
        <f>'FTR - Results'!N9</f>
        <v>0</v>
      </c>
      <c r="D8" s="45">
        <f t="shared" si="0"/>
        <v>-4</v>
      </c>
    </row>
    <row r="9" spans="2:4" x14ac:dyDescent="0.3">
      <c r="B9" s="46">
        <v>4</v>
      </c>
      <c r="C9" s="44">
        <f>'FTR - Results'!N10</f>
        <v>-4</v>
      </c>
      <c r="D9" s="45">
        <f t="shared" si="0"/>
        <v>-8</v>
      </c>
    </row>
    <row r="10" spans="2:4" x14ac:dyDescent="0.3">
      <c r="B10" s="46">
        <v>5</v>
      </c>
      <c r="C10" s="44">
        <f>'FTR - Results'!N11</f>
        <v>3.9984000000000002</v>
      </c>
      <c r="D10" s="45">
        <f t="shared" si="0"/>
        <v>-4.0015999999999998</v>
      </c>
    </row>
    <row r="11" spans="2:4" x14ac:dyDescent="0.3">
      <c r="B11" s="46">
        <v>6</v>
      </c>
      <c r="C11" s="44">
        <f>'FTR - Results'!N12</f>
        <v>4.0768000000000004</v>
      </c>
      <c r="D11" s="45">
        <f t="shared" si="0"/>
        <v>7.52000000000006E-2</v>
      </c>
    </row>
    <row r="12" spans="2:4" x14ac:dyDescent="0.3">
      <c r="B12" s="46">
        <v>7</v>
      </c>
      <c r="C12" s="44">
        <f>'FTR - Results'!N13</f>
        <v>-4</v>
      </c>
      <c r="D12" s="45">
        <f t="shared" si="0"/>
        <v>-3.9247999999999994</v>
      </c>
    </row>
    <row r="13" spans="2:4" x14ac:dyDescent="0.3">
      <c r="B13" s="46">
        <v>8</v>
      </c>
      <c r="C13" s="44">
        <f>'FTR - Results'!N14</f>
        <v>-4</v>
      </c>
      <c r="D13" s="45">
        <f t="shared" si="0"/>
        <v>-7.9247999999999994</v>
      </c>
    </row>
    <row r="14" spans="2:4" x14ac:dyDescent="0.3">
      <c r="B14" s="46">
        <v>9</v>
      </c>
      <c r="C14" s="44">
        <f>'FTR - Results'!N15</f>
        <v>9.4079999999999995</v>
      </c>
      <c r="D14" s="45">
        <f t="shared" si="0"/>
        <v>1.4832000000000001</v>
      </c>
    </row>
    <row r="15" spans="2:4" x14ac:dyDescent="0.3">
      <c r="B15" s="46">
        <v>10</v>
      </c>
      <c r="C15" s="44">
        <f>'FTR - Results'!N16</f>
        <v>-4</v>
      </c>
      <c r="D15" s="45">
        <f t="shared" si="0"/>
        <v>-2.5167999999999999</v>
      </c>
    </row>
    <row r="16" spans="2:4" x14ac:dyDescent="0.3">
      <c r="B16" s="46">
        <v>11</v>
      </c>
      <c r="C16" s="44">
        <f>'FTR - Results'!N17</f>
        <v>-4</v>
      </c>
      <c r="D16" s="45">
        <f t="shared" si="0"/>
        <v>-6.5167999999999999</v>
      </c>
    </row>
    <row r="17" spans="2:4" x14ac:dyDescent="0.3">
      <c r="B17" s="46">
        <v>12</v>
      </c>
      <c r="C17" s="44">
        <f>'FTR - Results'!N18</f>
        <v>4.3904000000000005</v>
      </c>
      <c r="D17" s="45">
        <f t="shared" si="0"/>
        <v>-2.1263999999999994</v>
      </c>
    </row>
    <row r="18" spans="2:4" x14ac:dyDescent="0.3">
      <c r="B18" s="46">
        <v>13</v>
      </c>
      <c r="C18" s="44">
        <f>'FTR - Results'!N19</f>
        <v>0</v>
      </c>
      <c r="D18" s="45">
        <f t="shared" si="0"/>
        <v>-2.1263999999999994</v>
      </c>
    </row>
    <row r="19" spans="2:4" x14ac:dyDescent="0.3">
      <c r="B19" s="46">
        <v>14</v>
      </c>
      <c r="C19" s="44">
        <f>'FTR - Results'!N20</f>
        <v>3.3320000000000003</v>
      </c>
      <c r="D19" s="45">
        <f t="shared" si="0"/>
        <v>1.2056000000000009</v>
      </c>
    </row>
    <row r="20" spans="2:4" x14ac:dyDescent="0.3">
      <c r="B20" s="46">
        <v>15</v>
      </c>
      <c r="C20" s="44">
        <f>'FTR - Results'!N21</f>
        <v>3.8807999999999998</v>
      </c>
      <c r="D20" s="45">
        <f t="shared" si="0"/>
        <v>5.0864000000000011</v>
      </c>
    </row>
    <row r="21" spans="2:4" x14ac:dyDescent="0.3">
      <c r="B21" s="46">
        <v>16</v>
      </c>
      <c r="C21" s="44">
        <f>'FTR - Results'!N22</f>
        <v>-4</v>
      </c>
      <c r="D21" s="45">
        <f t="shared" si="0"/>
        <v>1.0864000000000011</v>
      </c>
    </row>
    <row r="22" spans="2:4" x14ac:dyDescent="0.3">
      <c r="B22" s="46">
        <v>17</v>
      </c>
      <c r="C22" s="44">
        <f>'FTR - Results'!N23</f>
        <v>5.3311999999999999</v>
      </c>
      <c r="D22" s="45">
        <f t="shared" si="0"/>
        <v>6.4176000000000011</v>
      </c>
    </row>
    <row r="23" spans="2:4" x14ac:dyDescent="0.3">
      <c r="B23" s="46">
        <v>18</v>
      </c>
      <c r="C23" s="44">
        <f>'FTR - Results'!N24</f>
        <v>3.92</v>
      </c>
      <c r="D23" s="45">
        <f t="shared" si="0"/>
        <v>10.337600000000002</v>
      </c>
    </row>
    <row r="24" spans="2:4" x14ac:dyDescent="0.3">
      <c r="B24" s="46">
        <v>19</v>
      </c>
      <c r="C24" s="44">
        <f>'FTR - Results'!N25</f>
        <v>-4</v>
      </c>
      <c r="D24" s="45">
        <f t="shared" si="0"/>
        <v>6.3376000000000019</v>
      </c>
    </row>
    <row r="25" spans="2:4" x14ac:dyDescent="0.3">
      <c r="B25" s="46">
        <v>20</v>
      </c>
      <c r="C25" s="44">
        <f>'FTR - Results'!N26</f>
        <v>-4</v>
      </c>
      <c r="D25" s="45">
        <f t="shared" si="0"/>
        <v>2.3376000000000019</v>
      </c>
    </row>
    <row r="26" spans="2:4" x14ac:dyDescent="0.3">
      <c r="B26" s="46">
        <v>21</v>
      </c>
      <c r="C26" s="44">
        <f>'FTR - Results'!N27</f>
        <v>3.5279999999999996</v>
      </c>
      <c r="D26" s="45">
        <f t="shared" si="0"/>
        <v>5.8656000000000015</v>
      </c>
    </row>
    <row r="27" spans="2:4" x14ac:dyDescent="0.3">
      <c r="B27" s="46">
        <v>22</v>
      </c>
      <c r="C27" s="44">
        <f>'FTR - Results'!N28</f>
        <v>7.0559999999999992</v>
      </c>
      <c r="D27" s="45">
        <f t="shared" si="0"/>
        <v>12.921600000000002</v>
      </c>
    </row>
    <row r="28" spans="2:4" x14ac:dyDescent="0.3">
      <c r="B28" s="46">
        <v>23</v>
      </c>
      <c r="C28" s="44">
        <f>'FTR - Results'!N29</f>
        <v>0</v>
      </c>
      <c r="D28" s="45">
        <f t="shared" si="0"/>
        <v>12.921600000000002</v>
      </c>
    </row>
    <row r="29" spans="2:4" x14ac:dyDescent="0.3">
      <c r="B29" s="46">
        <v>24</v>
      </c>
      <c r="C29" s="44">
        <f>'FTR - Results'!N30</f>
        <v>-4</v>
      </c>
      <c r="D29" s="45">
        <f t="shared" si="0"/>
        <v>8.9216000000000015</v>
      </c>
    </row>
    <row r="30" spans="2:4" x14ac:dyDescent="0.3">
      <c r="B30" s="46">
        <v>25</v>
      </c>
      <c r="C30" s="44">
        <f>'FTR - Results'!N31</f>
        <v>-4</v>
      </c>
      <c r="D30" s="45">
        <f t="shared" si="0"/>
        <v>4.9216000000000015</v>
      </c>
    </row>
    <row r="31" spans="2:4" x14ac:dyDescent="0.3">
      <c r="B31" s="46">
        <v>26</v>
      </c>
      <c r="C31" s="44">
        <f>'FTR - Results'!N32</f>
        <v>3.5671999999999997</v>
      </c>
      <c r="D31" s="45">
        <f t="shared" si="0"/>
        <v>8.4888000000000012</v>
      </c>
    </row>
    <row r="32" spans="2:4" x14ac:dyDescent="0.3">
      <c r="B32" s="46">
        <v>27</v>
      </c>
      <c r="C32" s="44">
        <f>'FTR - Results'!N33</f>
        <v>0</v>
      </c>
      <c r="D32" s="45">
        <f t="shared" si="0"/>
        <v>8.4888000000000012</v>
      </c>
    </row>
    <row r="33" spans="2:4" x14ac:dyDescent="0.3">
      <c r="B33" s="46">
        <v>28</v>
      </c>
      <c r="C33" s="44">
        <f>'FTR - Results'!N34</f>
        <v>-4</v>
      </c>
      <c r="D33" s="45">
        <f t="shared" si="0"/>
        <v>4.4888000000000012</v>
      </c>
    </row>
    <row r="34" spans="2:4" x14ac:dyDescent="0.3">
      <c r="B34" s="46">
        <v>29</v>
      </c>
      <c r="C34" s="44">
        <f>'FTR - Results'!N35</f>
        <v>-4</v>
      </c>
      <c r="D34" s="45">
        <f t="shared" si="0"/>
        <v>0.48880000000000123</v>
      </c>
    </row>
    <row r="35" spans="2:4" x14ac:dyDescent="0.3">
      <c r="B35" s="46">
        <v>30</v>
      </c>
      <c r="C35" s="44">
        <f>'FTR - Results'!N36</f>
        <v>-4</v>
      </c>
      <c r="D35" s="45">
        <f t="shared" si="0"/>
        <v>-3.5111999999999988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6"/>
  <sheetViews>
    <sheetView showGridLines="0" tabSelected="1" workbookViewId="0">
      <pane ySplit="6" topLeftCell="A7" activePane="bottomLeft" state="frozen"/>
      <selection pane="bottomLeft" activeCell="I40" sqref="I40"/>
    </sheetView>
  </sheetViews>
  <sheetFormatPr defaultRowHeight="14.4" x14ac:dyDescent="0.3"/>
  <cols>
    <col min="1" max="1" width="1.44140625" customWidth="1"/>
    <col min="2" max="2" width="5.6640625" customWidth="1"/>
    <col min="3" max="3" width="12.88671875" customWidth="1"/>
    <col min="4" max="4" width="13.33203125" customWidth="1"/>
    <col min="5" max="5" width="28.109375" customWidth="1"/>
    <col min="6" max="6" width="16" customWidth="1"/>
    <col min="7" max="7" width="21.44140625" customWidth="1"/>
    <col min="8" max="8" width="10.44140625" customWidth="1"/>
    <col min="9" max="9" width="12" customWidth="1"/>
    <col min="10" max="10" width="11.109375" style="8" customWidth="1"/>
    <col min="11" max="11" width="10" style="18" customWidth="1"/>
    <col min="12" max="12" width="12.44140625" customWidth="1"/>
    <col min="13" max="13" width="9.88671875" style="8" customWidth="1"/>
    <col min="14" max="14" width="11.332031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20"/>
      <c r="C2" s="21"/>
      <c r="D2" s="21"/>
      <c r="E2" s="21"/>
      <c r="F2" s="25"/>
      <c r="G2" s="232" t="s">
        <v>13</v>
      </c>
      <c r="H2" s="31" t="s">
        <v>14</v>
      </c>
      <c r="I2" s="42">
        <v>1000</v>
      </c>
      <c r="J2"/>
      <c r="K2" s="26"/>
      <c r="N2" s="36" t="s">
        <v>67</v>
      </c>
      <c r="O2" s="37">
        <f>O36</f>
        <v>1073.6753447408091</v>
      </c>
    </row>
    <row r="3" spans="2:15" ht="21" customHeight="1" x14ac:dyDescent="0.4">
      <c r="B3" s="27"/>
      <c r="C3" s="28"/>
      <c r="D3" s="28"/>
      <c r="E3" s="28"/>
      <c r="F3" s="29"/>
      <c r="G3" s="233"/>
      <c r="H3" s="32" t="s">
        <v>15</v>
      </c>
      <c r="I3" s="33">
        <f>'FTR - Results'!I3</f>
        <v>45809</v>
      </c>
      <c r="J3"/>
      <c r="K3" s="26"/>
      <c r="N3" s="38" t="s">
        <v>16</v>
      </c>
      <c r="O3" s="39">
        <f>O2-I2</f>
        <v>73.675344740809123</v>
      </c>
    </row>
    <row r="4" spans="2:15" ht="21" customHeight="1" thickBot="1" x14ac:dyDescent="0.4">
      <c r="B4" s="22"/>
      <c r="C4" s="23"/>
      <c r="D4" s="24"/>
      <c r="E4" s="24"/>
      <c r="F4" s="30"/>
      <c r="G4" s="234"/>
      <c r="H4" s="34" t="s">
        <v>17</v>
      </c>
      <c r="I4" s="35">
        <v>26</v>
      </c>
      <c r="J4"/>
      <c r="K4" s="26"/>
      <c r="N4" s="40" t="s">
        <v>18</v>
      </c>
      <c r="O4" s="41">
        <f>SUM(O2-I2)/I2*100</f>
        <v>7.3675344740809123</v>
      </c>
    </row>
    <row r="5" spans="2:15" ht="7.5" customHeight="1" x14ac:dyDescent="0.3"/>
    <row r="6" spans="2:15" ht="15.6" x14ac:dyDescent="0.3">
      <c r="B6" s="10" t="s">
        <v>0</v>
      </c>
      <c r="C6" s="5" t="s">
        <v>1</v>
      </c>
      <c r="D6" s="6" t="s">
        <v>42</v>
      </c>
      <c r="E6" s="7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16" t="s">
        <v>9</v>
      </c>
      <c r="K6" s="10" t="s">
        <v>10</v>
      </c>
      <c r="L6" s="12" t="s">
        <v>7</v>
      </c>
      <c r="M6" s="9" t="s">
        <v>11</v>
      </c>
      <c r="N6" s="9" t="s">
        <v>12</v>
      </c>
      <c r="O6" s="6" t="s">
        <v>8</v>
      </c>
    </row>
    <row r="7" spans="2:15" x14ac:dyDescent="0.3">
      <c r="B7" s="14">
        <v>1</v>
      </c>
      <c r="C7" s="13">
        <f>I3</f>
        <v>45809</v>
      </c>
      <c r="D7" s="143" t="s">
        <v>43</v>
      </c>
      <c r="E7" s="143" t="s">
        <v>44</v>
      </c>
      <c r="F7" s="144" t="s">
        <v>45</v>
      </c>
      <c r="G7" s="145" t="s">
        <v>46</v>
      </c>
      <c r="H7" s="146">
        <v>1.8</v>
      </c>
      <c r="I7" s="17">
        <f>L7/16.5</f>
        <v>60.606060606060609</v>
      </c>
      <c r="J7" s="157" t="s">
        <v>68</v>
      </c>
      <c r="K7" s="158" t="s">
        <v>69</v>
      </c>
      <c r="L7" s="3">
        <f>I2</f>
        <v>1000</v>
      </c>
      <c r="M7" s="2">
        <f t="shared" ref="M7:M9" si="0">IF(K7="w",(H7-1)*I7,-I7)</f>
        <v>48.484848484848492</v>
      </c>
      <c r="N7" s="2">
        <f t="shared" ref="N7:N9" si="1">IF(K7="w",(M7/100*2),0)</f>
        <v>0.96969696969696983</v>
      </c>
      <c r="O7" s="15">
        <f t="shared" ref="O7:O9" si="2">L7+M7</f>
        <v>1048.4848484848485</v>
      </c>
    </row>
    <row r="8" spans="2:15" x14ac:dyDescent="0.3">
      <c r="B8" s="14">
        <v>2</v>
      </c>
      <c r="C8" s="151">
        <f t="shared" ref="C8:C36" si="3">C7+1</f>
        <v>45810</v>
      </c>
      <c r="D8" s="147" t="s">
        <v>47</v>
      </c>
      <c r="E8" s="147"/>
      <c r="F8" s="148"/>
      <c r="G8" s="149"/>
      <c r="H8" s="150"/>
      <c r="I8" s="152">
        <v>0</v>
      </c>
      <c r="J8" s="159"/>
      <c r="K8" s="160"/>
      <c r="L8" s="155">
        <f t="shared" ref="L8:L9" si="4">O7</f>
        <v>1048.4848484848485</v>
      </c>
      <c r="M8" s="156">
        <f t="shared" si="0"/>
        <v>0</v>
      </c>
      <c r="N8" s="156">
        <f t="shared" si="1"/>
        <v>0</v>
      </c>
      <c r="O8" s="155">
        <f t="shared" si="2"/>
        <v>1048.4848484848485</v>
      </c>
    </row>
    <row r="9" spans="2:15" x14ac:dyDescent="0.3">
      <c r="B9" s="14">
        <v>3</v>
      </c>
      <c r="C9" s="151">
        <f t="shared" si="3"/>
        <v>45811</v>
      </c>
      <c r="D9" s="147" t="s">
        <v>47</v>
      </c>
      <c r="E9" s="147"/>
      <c r="F9" s="148"/>
      <c r="G9" s="149"/>
      <c r="H9" s="150"/>
      <c r="I9" s="152">
        <v>0</v>
      </c>
      <c r="J9" s="159"/>
      <c r="K9" s="160"/>
      <c r="L9" s="155">
        <f t="shared" si="4"/>
        <v>1048.4848484848485</v>
      </c>
      <c r="M9" s="156">
        <f t="shared" si="0"/>
        <v>0</v>
      </c>
      <c r="N9" s="156">
        <f t="shared" si="1"/>
        <v>0</v>
      </c>
      <c r="O9" s="155">
        <f t="shared" si="2"/>
        <v>1048.4848484848485</v>
      </c>
    </row>
    <row r="10" spans="2:15" x14ac:dyDescent="0.3">
      <c r="B10" s="14">
        <v>4</v>
      </c>
      <c r="C10" s="13">
        <f t="shared" si="3"/>
        <v>45812</v>
      </c>
      <c r="D10" s="143" t="s">
        <v>48</v>
      </c>
      <c r="E10" s="143" t="s">
        <v>49</v>
      </c>
      <c r="F10" s="144" t="s">
        <v>50</v>
      </c>
      <c r="G10" s="145" t="s">
        <v>51</v>
      </c>
      <c r="H10" s="146">
        <v>1.94</v>
      </c>
      <c r="I10" s="17">
        <f t="shared" ref="I10:I36" si="5">L10/16.5</f>
        <v>63.544536271809001</v>
      </c>
      <c r="J10" s="157" t="s">
        <v>70</v>
      </c>
      <c r="K10" s="158" t="s">
        <v>71</v>
      </c>
      <c r="L10" s="3">
        <f t="shared" ref="L10:L12" si="6">O9</f>
        <v>1048.4848484848485</v>
      </c>
      <c r="M10" s="2">
        <f t="shared" ref="M10:M13" si="7">IF(K10="w",(H10-1)*I10,-I10)</f>
        <v>-63.544536271809001</v>
      </c>
      <c r="N10" s="2">
        <f t="shared" ref="N10:N13" si="8">IF(K10="w",(M10/100*2),0)</f>
        <v>0</v>
      </c>
      <c r="O10" s="15">
        <f t="shared" ref="O10:O13" si="9">L10+M10</f>
        <v>984.94031221303953</v>
      </c>
    </row>
    <row r="11" spans="2:15" x14ac:dyDescent="0.3">
      <c r="B11" s="14">
        <v>5</v>
      </c>
      <c r="C11" s="13">
        <f t="shared" si="3"/>
        <v>45813</v>
      </c>
      <c r="D11" s="143" t="s">
        <v>48</v>
      </c>
      <c r="E11" s="143" t="s">
        <v>52</v>
      </c>
      <c r="F11" s="144" t="s">
        <v>45</v>
      </c>
      <c r="G11" s="145" t="s">
        <v>46</v>
      </c>
      <c r="H11" s="146">
        <v>1.77</v>
      </c>
      <c r="I11" s="17">
        <f t="shared" si="5"/>
        <v>59.693352255335732</v>
      </c>
      <c r="J11" s="157" t="s">
        <v>72</v>
      </c>
      <c r="K11" s="158" t="s">
        <v>69</v>
      </c>
      <c r="L11" s="3">
        <f t="shared" si="6"/>
        <v>984.94031221303953</v>
      </c>
      <c r="M11" s="2">
        <f t="shared" si="7"/>
        <v>45.963881236608515</v>
      </c>
      <c r="N11" s="2">
        <f t="shared" si="8"/>
        <v>0.91927762473217034</v>
      </c>
      <c r="O11" s="15">
        <f t="shared" si="9"/>
        <v>1030.9041934496481</v>
      </c>
    </row>
    <row r="12" spans="2:15" x14ac:dyDescent="0.3">
      <c r="B12" s="14">
        <v>6</v>
      </c>
      <c r="C12" s="13">
        <f t="shared" si="3"/>
        <v>45814</v>
      </c>
      <c r="D12" s="143" t="s">
        <v>53</v>
      </c>
      <c r="E12" s="143" t="s">
        <v>54</v>
      </c>
      <c r="F12" s="144" t="s">
        <v>45</v>
      </c>
      <c r="G12" s="145" t="s">
        <v>46</v>
      </c>
      <c r="H12" s="146">
        <v>1.75</v>
      </c>
      <c r="I12" s="17">
        <f t="shared" si="5"/>
        <v>62.479042027251403</v>
      </c>
      <c r="J12" s="157" t="s">
        <v>73</v>
      </c>
      <c r="K12" s="158" t="s">
        <v>71</v>
      </c>
      <c r="L12" s="3">
        <f t="shared" si="6"/>
        <v>1030.9041934496481</v>
      </c>
      <c r="M12" s="2">
        <f t="shared" ref="M12" si="10">IF(K12="w",(H12-1)*I12,-I12)</f>
        <v>-62.479042027251403</v>
      </c>
      <c r="N12" s="2">
        <f t="shared" ref="N12" si="11">IF(K12="w",(M12/100*2),0)</f>
        <v>0</v>
      </c>
      <c r="O12" s="15">
        <f t="shared" ref="O12" si="12">L12+M12</f>
        <v>968.42515142239677</v>
      </c>
    </row>
    <row r="13" spans="2:15" x14ac:dyDescent="0.3">
      <c r="B13" s="14">
        <v>7</v>
      </c>
      <c r="C13" s="13">
        <f t="shared" si="3"/>
        <v>45815</v>
      </c>
      <c r="D13" s="143" t="s">
        <v>53</v>
      </c>
      <c r="E13" s="143" t="s">
        <v>55</v>
      </c>
      <c r="F13" s="144" t="s">
        <v>45</v>
      </c>
      <c r="G13" s="145" t="s">
        <v>46</v>
      </c>
      <c r="H13" s="146">
        <v>2.14</v>
      </c>
      <c r="I13" s="17">
        <f t="shared" si="5"/>
        <v>58.692433419539199</v>
      </c>
      <c r="J13" s="157" t="s">
        <v>68</v>
      </c>
      <c r="K13" s="158" t="s">
        <v>69</v>
      </c>
      <c r="L13" s="3">
        <f t="shared" ref="L13" si="13">O12</f>
        <v>968.42515142239677</v>
      </c>
      <c r="M13" s="2">
        <f t="shared" si="7"/>
        <v>66.909374098274697</v>
      </c>
      <c r="N13" s="2">
        <f t="shared" si="8"/>
        <v>1.338187481965494</v>
      </c>
      <c r="O13" s="15">
        <f t="shared" si="9"/>
        <v>1035.3345255206714</v>
      </c>
    </row>
    <row r="14" spans="2:15" x14ac:dyDescent="0.3">
      <c r="B14" s="14">
        <v>8</v>
      </c>
      <c r="C14" s="13">
        <f t="shared" si="3"/>
        <v>45816</v>
      </c>
      <c r="D14" s="143" t="s">
        <v>48</v>
      </c>
      <c r="E14" s="143" t="s">
        <v>56</v>
      </c>
      <c r="F14" s="144" t="s">
        <v>57</v>
      </c>
      <c r="G14" s="145" t="s">
        <v>58</v>
      </c>
      <c r="H14" s="146">
        <v>2.08</v>
      </c>
      <c r="I14" s="17">
        <f t="shared" si="5"/>
        <v>62.747547001252812</v>
      </c>
      <c r="J14" s="157" t="s">
        <v>74</v>
      </c>
      <c r="K14" s="158" t="s">
        <v>69</v>
      </c>
      <c r="L14" s="3">
        <f t="shared" ref="L14:L24" si="14">O13</f>
        <v>1035.3345255206714</v>
      </c>
      <c r="M14" s="2">
        <f t="shared" ref="M14:M24" si="15">IF(K14="w",(H14-1)*I14,-I14)</f>
        <v>67.767350761353043</v>
      </c>
      <c r="N14" s="2">
        <f t="shared" ref="N14:N24" si="16">IF(K14="w",(M14/100*2),0)</f>
        <v>1.3553470152270608</v>
      </c>
      <c r="O14" s="15">
        <f t="shared" ref="O14:O24" si="17">L14+M14</f>
        <v>1103.1018762820245</v>
      </c>
    </row>
    <row r="15" spans="2:15" x14ac:dyDescent="0.3">
      <c r="B15" s="14">
        <v>9</v>
      </c>
      <c r="C15" s="13">
        <f t="shared" si="3"/>
        <v>45817</v>
      </c>
      <c r="D15" s="143" t="s">
        <v>53</v>
      </c>
      <c r="E15" s="143" t="s">
        <v>59</v>
      </c>
      <c r="F15" s="144" t="s">
        <v>45</v>
      </c>
      <c r="G15" s="145" t="s">
        <v>46</v>
      </c>
      <c r="H15" s="146">
        <v>2.04</v>
      </c>
      <c r="I15" s="17">
        <f t="shared" si="5"/>
        <v>66.85465916860754</v>
      </c>
      <c r="J15" s="157" t="s">
        <v>75</v>
      </c>
      <c r="K15" s="158" t="s">
        <v>69</v>
      </c>
      <c r="L15" s="3">
        <f t="shared" si="14"/>
        <v>1103.1018762820245</v>
      </c>
      <c r="M15" s="2">
        <f t="shared" si="15"/>
        <v>69.528845535351849</v>
      </c>
      <c r="N15" s="2">
        <f t="shared" si="16"/>
        <v>1.3905769107070369</v>
      </c>
      <c r="O15" s="15">
        <f t="shared" si="17"/>
        <v>1172.6307218173763</v>
      </c>
    </row>
    <row r="16" spans="2:15" x14ac:dyDescent="0.3">
      <c r="B16" s="14">
        <v>10</v>
      </c>
      <c r="C16" s="13">
        <f t="shared" si="3"/>
        <v>45818</v>
      </c>
      <c r="D16" s="143" t="s">
        <v>53</v>
      </c>
      <c r="E16" s="143" t="s">
        <v>60</v>
      </c>
      <c r="F16" s="144" t="s">
        <v>50</v>
      </c>
      <c r="G16" s="145" t="s">
        <v>61</v>
      </c>
      <c r="H16" s="146">
        <v>1.88</v>
      </c>
      <c r="I16" s="17">
        <f t="shared" si="5"/>
        <v>71.0685285949925</v>
      </c>
      <c r="J16" s="157" t="s">
        <v>76</v>
      </c>
      <c r="K16" s="158" t="s">
        <v>71</v>
      </c>
      <c r="L16" s="3">
        <f t="shared" si="14"/>
        <v>1172.6307218173763</v>
      </c>
      <c r="M16" s="2">
        <f t="shared" si="15"/>
        <v>-71.0685285949925</v>
      </c>
      <c r="N16" s="2">
        <f t="shared" si="16"/>
        <v>0</v>
      </c>
      <c r="O16" s="15">
        <f t="shared" si="17"/>
        <v>1101.5621932223837</v>
      </c>
    </row>
    <row r="17" spans="2:15" x14ac:dyDescent="0.3">
      <c r="B17" s="14">
        <v>11</v>
      </c>
      <c r="C17" s="13">
        <f t="shared" si="3"/>
        <v>45819</v>
      </c>
      <c r="D17" s="143" t="s">
        <v>62</v>
      </c>
      <c r="E17" s="143" t="s">
        <v>63</v>
      </c>
      <c r="F17" s="144" t="s">
        <v>57</v>
      </c>
      <c r="G17" s="145" t="s">
        <v>64</v>
      </c>
      <c r="H17" s="146">
        <v>1.67</v>
      </c>
      <c r="I17" s="17">
        <f t="shared" si="5"/>
        <v>66.761345043780835</v>
      </c>
      <c r="J17" s="157" t="s">
        <v>76</v>
      </c>
      <c r="K17" s="158" t="s">
        <v>77</v>
      </c>
      <c r="L17" s="3">
        <f t="shared" ref="L17:L19" si="18">O16</f>
        <v>1101.5621932223837</v>
      </c>
      <c r="M17" s="2">
        <v>0</v>
      </c>
      <c r="N17" s="2">
        <f t="shared" ref="N17:N19" si="19">IF(K17="w",(M17/100*2),0)</f>
        <v>0</v>
      </c>
      <c r="O17" s="15">
        <f t="shared" ref="O17:O19" si="20">L17+M17</f>
        <v>1101.5621932223837</v>
      </c>
    </row>
    <row r="18" spans="2:15" x14ac:dyDescent="0.3">
      <c r="B18" s="14">
        <v>12</v>
      </c>
      <c r="C18" s="13">
        <f t="shared" si="3"/>
        <v>45820</v>
      </c>
      <c r="D18" s="143" t="s">
        <v>62</v>
      </c>
      <c r="E18" s="143" t="s">
        <v>65</v>
      </c>
      <c r="F18" s="144" t="s">
        <v>50</v>
      </c>
      <c r="G18" s="145" t="s">
        <v>66</v>
      </c>
      <c r="H18" s="146">
        <v>2.12</v>
      </c>
      <c r="I18" s="17">
        <f t="shared" si="5"/>
        <v>66.761345043780835</v>
      </c>
      <c r="J18" s="157" t="s">
        <v>78</v>
      </c>
      <c r="K18" s="158" t="s">
        <v>69</v>
      </c>
      <c r="L18" s="3">
        <f t="shared" si="18"/>
        <v>1101.5621932223837</v>
      </c>
      <c r="M18" s="2">
        <f t="shared" ref="M18:M19" si="21">IF(K18="w",(H18-1)*I18,-I18)</f>
        <v>74.772706449034544</v>
      </c>
      <c r="N18" s="2">
        <f t="shared" si="19"/>
        <v>1.4954541289806909</v>
      </c>
      <c r="O18" s="15">
        <f t="shared" si="20"/>
        <v>1176.3348996714183</v>
      </c>
    </row>
    <row r="19" spans="2:15" x14ac:dyDescent="0.3">
      <c r="B19" s="14">
        <v>13</v>
      </c>
      <c r="C19" s="151">
        <f t="shared" si="3"/>
        <v>45821</v>
      </c>
      <c r="D19" s="147" t="s">
        <v>47</v>
      </c>
      <c r="E19" s="161"/>
      <c r="F19" s="148"/>
      <c r="G19" s="148"/>
      <c r="H19" s="162"/>
      <c r="I19" s="152">
        <v>0</v>
      </c>
      <c r="J19" s="153"/>
      <c r="K19" s="154"/>
      <c r="L19" s="155">
        <f t="shared" si="18"/>
        <v>1176.3348996714183</v>
      </c>
      <c r="M19" s="156">
        <f t="shared" si="21"/>
        <v>0</v>
      </c>
      <c r="N19" s="156">
        <f t="shared" si="19"/>
        <v>0</v>
      </c>
      <c r="O19" s="155">
        <f t="shared" si="20"/>
        <v>1176.3348996714183</v>
      </c>
    </row>
    <row r="20" spans="2:15" x14ac:dyDescent="0.3">
      <c r="B20" s="14">
        <v>14</v>
      </c>
      <c r="C20" s="13">
        <f t="shared" si="3"/>
        <v>45822</v>
      </c>
      <c r="D20" s="11" t="s">
        <v>105</v>
      </c>
      <c r="E20" s="143" t="s">
        <v>79</v>
      </c>
      <c r="F20" s="144" t="s">
        <v>80</v>
      </c>
      <c r="G20" s="144" t="s">
        <v>81</v>
      </c>
      <c r="H20" s="163">
        <v>1.69</v>
      </c>
      <c r="I20" s="17">
        <f t="shared" si="5"/>
        <v>71.293024222510198</v>
      </c>
      <c r="J20" s="165" t="s">
        <v>106</v>
      </c>
      <c r="K20" s="19" t="s">
        <v>71</v>
      </c>
      <c r="L20" s="3">
        <f t="shared" ref="L20" si="22">O19</f>
        <v>1176.3348996714183</v>
      </c>
      <c r="M20" s="2">
        <f t="shared" ref="M20" si="23">IF(K20="w",(H20-1)*I20,-I20)</f>
        <v>-71.293024222510198</v>
      </c>
      <c r="N20" s="2">
        <f t="shared" ref="N20" si="24">IF(K20="w",(M20/100*2),0)</f>
        <v>0</v>
      </c>
      <c r="O20" s="15">
        <f t="shared" ref="O20" si="25">L20+M20</f>
        <v>1105.0418754489081</v>
      </c>
    </row>
    <row r="21" spans="2:15" x14ac:dyDescent="0.3">
      <c r="B21" s="14">
        <v>15</v>
      </c>
      <c r="C21" s="13">
        <f t="shared" si="3"/>
        <v>45823</v>
      </c>
      <c r="D21" s="11" t="s">
        <v>105</v>
      </c>
      <c r="E21" s="143" t="s">
        <v>82</v>
      </c>
      <c r="F21" s="144" t="s">
        <v>80</v>
      </c>
      <c r="G21" s="144" t="s">
        <v>81</v>
      </c>
      <c r="H21" s="163">
        <v>1.8</v>
      </c>
      <c r="I21" s="17">
        <f t="shared" si="5"/>
        <v>66.972234875691399</v>
      </c>
      <c r="J21" s="166" t="s">
        <v>107</v>
      </c>
      <c r="K21" s="19" t="s">
        <v>69</v>
      </c>
      <c r="L21" s="3">
        <f t="shared" si="14"/>
        <v>1105.0418754489081</v>
      </c>
      <c r="M21" s="2">
        <f t="shared" si="15"/>
        <v>53.577787900553119</v>
      </c>
      <c r="N21" s="2">
        <f t="shared" si="16"/>
        <v>1.0715557580110624</v>
      </c>
      <c r="O21" s="15">
        <f t="shared" si="17"/>
        <v>1158.6196633494612</v>
      </c>
    </row>
    <row r="22" spans="2:15" x14ac:dyDescent="0.3">
      <c r="B22" s="14">
        <v>16</v>
      </c>
      <c r="C22" s="13">
        <f t="shared" si="3"/>
        <v>45824</v>
      </c>
      <c r="D22" s="11" t="s">
        <v>105</v>
      </c>
      <c r="E22" s="164" t="s">
        <v>83</v>
      </c>
      <c r="F22" s="144" t="s">
        <v>50</v>
      </c>
      <c r="G22" s="144" t="s">
        <v>84</v>
      </c>
      <c r="H22" s="163">
        <v>1.64</v>
      </c>
      <c r="I22" s="17">
        <f t="shared" si="5"/>
        <v>70.219373536330977</v>
      </c>
      <c r="J22" s="165" t="s">
        <v>108</v>
      </c>
      <c r="K22" s="19" t="s">
        <v>71</v>
      </c>
      <c r="L22" s="3">
        <f t="shared" si="14"/>
        <v>1158.6196633494612</v>
      </c>
      <c r="M22" s="2">
        <f t="shared" si="15"/>
        <v>-70.219373536330977</v>
      </c>
      <c r="N22" s="2">
        <f t="shared" si="16"/>
        <v>0</v>
      </c>
      <c r="O22" s="15">
        <f t="shared" si="17"/>
        <v>1088.4002898131303</v>
      </c>
    </row>
    <row r="23" spans="2:15" x14ac:dyDescent="0.3">
      <c r="B23" s="14">
        <v>17</v>
      </c>
      <c r="C23" s="13">
        <f t="shared" si="3"/>
        <v>45825</v>
      </c>
      <c r="D23" s="11" t="s">
        <v>105</v>
      </c>
      <c r="E23" s="164" t="s">
        <v>85</v>
      </c>
      <c r="F23" s="144" t="s">
        <v>50</v>
      </c>
      <c r="G23" s="144" t="s">
        <v>86</v>
      </c>
      <c r="H23" s="163">
        <v>1.69</v>
      </c>
      <c r="I23" s="17">
        <f t="shared" si="5"/>
        <v>65.963653928068496</v>
      </c>
      <c r="J23" s="165" t="s">
        <v>106</v>
      </c>
      <c r="K23" s="19" t="s">
        <v>71</v>
      </c>
      <c r="L23" s="3">
        <f t="shared" si="14"/>
        <v>1088.4002898131303</v>
      </c>
      <c r="M23" s="2">
        <f t="shared" si="15"/>
        <v>-65.963653928068496</v>
      </c>
      <c r="N23" s="2">
        <f t="shared" si="16"/>
        <v>0</v>
      </c>
      <c r="O23" s="15">
        <f t="shared" si="17"/>
        <v>1022.4366358850617</v>
      </c>
    </row>
    <row r="24" spans="2:15" x14ac:dyDescent="0.3">
      <c r="B24" s="14">
        <v>18</v>
      </c>
      <c r="C24" s="13">
        <f t="shared" si="3"/>
        <v>45826</v>
      </c>
      <c r="D24" s="11" t="s">
        <v>105</v>
      </c>
      <c r="E24" s="164" t="s">
        <v>87</v>
      </c>
      <c r="F24" s="144" t="s">
        <v>45</v>
      </c>
      <c r="G24" s="144" t="s">
        <v>46</v>
      </c>
      <c r="H24" s="163">
        <v>1.63</v>
      </c>
      <c r="I24" s="17">
        <f t="shared" si="5"/>
        <v>61.965856720306768</v>
      </c>
      <c r="J24" s="165" t="s">
        <v>76</v>
      </c>
      <c r="K24" s="19" t="s">
        <v>69</v>
      </c>
      <c r="L24" s="3">
        <f t="shared" si="14"/>
        <v>1022.4366358850617</v>
      </c>
      <c r="M24" s="2">
        <f t="shared" si="15"/>
        <v>39.038489733793256</v>
      </c>
      <c r="N24" s="2">
        <f t="shared" si="16"/>
        <v>0.78076979467586516</v>
      </c>
      <c r="O24" s="15">
        <f t="shared" si="17"/>
        <v>1061.4751256188549</v>
      </c>
    </row>
    <row r="25" spans="2:15" x14ac:dyDescent="0.3">
      <c r="B25" s="14">
        <v>19</v>
      </c>
      <c r="C25" s="13">
        <f t="shared" si="3"/>
        <v>45827</v>
      </c>
      <c r="D25" s="11" t="s">
        <v>105</v>
      </c>
      <c r="E25" s="164" t="s">
        <v>88</v>
      </c>
      <c r="F25" s="144" t="s">
        <v>89</v>
      </c>
      <c r="G25" s="144" t="s">
        <v>90</v>
      </c>
      <c r="H25" s="163">
        <v>1.74</v>
      </c>
      <c r="I25" s="17">
        <f t="shared" si="5"/>
        <v>64.331825795082111</v>
      </c>
      <c r="J25" s="165" t="s">
        <v>109</v>
      </c>
      <c r="K25" s="19" t="s">
        <v>69</v>
      </c>
      <c r="L25" s="3">
        <f t="shared" ref="L25:L36" si="26">O24</f>
        <v>1061.4751256188549</v>
      </c>
      <c r="M25" s="2">
        <f t="shared" ref="M25:M36" si="27">IF(K25="w",(H25-1)*I25,-I25)</f>
        <v>47.605551088360762</v>
      </c>
      <c r="N25" s="2">
        <f t="shared" ref="N25:N36" si="28">IF(K25="w",(M25/100*2),0)</f>
        <v>0.95211102176721529</v>
      </c>
      <c r="O25" s="15">
        <f t="shared" ref="O25:O36" si="29">L25+M25</f>
        <v>1109.0806767072156</v>
      </c>
    </row>
    <row r="26" spans="2:15" x14ac:dyDescent="0.3">
      <c r="B26" s="14">
        <v>20</v>
      </c>
      <c r="C26" s="13">
        <f t="shared" si="3"/>
        <v>45828</v>
      </c>
      <c r="D26" s="11" t="s">
        <v>105</v>
      </c>
      <c r="E26" s="164" t="s">
        <v>91</v>
      </c>
      <c r="F26" s="144" t="s">
        <v>45</v>
      </c>
      <c r="G26" s="144" t="s">
        <v>46</v>
      </c>
      <c r="H26" s="163">
        <v>1.86</v>
      </c>
      <c r="I26" s="17">
        <f t="shared" si="5"/>
        <v>67.217010709528225</v>
      </c>
      <c r="J26" s="165" t="s">
        <v>110</v>
      </c>
      <c r="K26" s="19" t="s">
        <v>71</v>
      </c>
      <c r="L26" s="3">
        <f t="shared" si="26"/>
        <v>1109.0806767072156</v>
      </c>
      <c r="M26" s="2">
        <f t="shared" si="27"/>
        <v>-67.217010709528225</v>
      </c>
      <c r="N26" s="2">
        <f t="shared" si="28"/>
        <v>0</v>
      </c>
      <c r="O26" s="15">
        <f t="shared" si="29"/>
        <v>1041.8636659976873</v>
      </c>
    </row>
    <row r="27" spans="2:15" x14ac:dyDescent="0.3">
      <c r="B27" s="14">
        <v>21</v>
      </c>
      <c r="C27" s="13">
        <f t="shared" si="3"/>
        <v>45829</v>
      </c>
      <c r="D27" s="11" t="s">
        <v>105</v>
      </c>
      <c r="E27" s="164" t="s">
        <v>92</v>
      </c>
      <c r="F27" s="144" t="s">
        <v>45</v>
      </c>
      <c r="G27" s="144" t="s">
        <v>46</v>
      </c>
      <c r="H27" s="163">
        <v>1.98</v>
      </c>
      <c r="I27" s="17">
        <f t="shared" si="5"/>
        <v>63.143252484708327</v>
      </c>
      <c r="J27" s="165" t="s">
        <v>111</v>
      </c>
      <c r="K27" s="19" t="s">
        <v>69</v>
      </c>
      <c r="L27" s="3">
        <f t="shared" si="26"/>
        <v>1041.8636659976873</v>
      </c>
      <c r="M27" s="2">
        <f t="shared" si="27"/>
        <v>61.880387435014157</v>
      </c>
      <c r="N27" s="2">
        <f t="shared" si="28"/>
        <v>1.2376077487002832</v>
      </c>
      <c r="O27" s="15">
        <f t="shared" si="29"/>
        <v>1103.7440534327015</v>
      </c>
    </row>
    <row r="28" spans="2:15" x14ac:dyDescent="0.3">
      <c r="B28" s="14">
        <v>22</v>
      </c>
      <c r="C28" s="13">
        <f t="shared" si="3"/>
        <v>45830</v>
      </c>
      <c r="D28" s="11" t="s">
        <v>105</v>
      </c>
      <c r="E28" s="164" t="s">
        <v>93</v>
      </c>
      <c r="F28" s="144" t="s">
        <v>50</v>
      </c>
      <c r="G28" s="144" t="s">
        <v>94</v>
      </c>
      <c r="H28" s="163">
        <v>1.91</v>
      </c>
      <c r="I28" s="17">
        <f t="shared" si="5"/>
        <v>66.893578995921303</v>
      </c>
      <c r="J28" s="165" t="s">
        <v>106</v>
      </c>
      <c r="K28" s="19" t="s">
        <v>71</v>
      </c>
      <c r="L28" s="3">
        <f t="shared" si="26"/>
        <v>1103.7440534327015</v>
      </c>
      <c r="M28" s="2">
        <f t="shared" si="27"/>
        <v>-66.893578995921303</v>
      </c>
      <c r="N28" s="2">
        <f t="shared" si="28"/>
        <v>0</v>
      </c>
      <c r="O28" s="15">
        <f t="shared" si="29"/>
        <v>1036.8504744367801</v>
      </c>
    </row>
    <row r="29" spans="2:15" x14ac:dyDescent="0.3">
      <c r="B29" s="14">
        <v>23</v>
      </c>
      <c r="C29" s="13">
        <f t="shared" si="3"/>
        <v>45831</v>
      </c>
      <c r="D29" s="11" t="s">
        <v>105</v>
      </c>
      <c r="E29" s="164" t="s">
        <v>95</v>
      </c>
      <c r="F29" s="144" t="s">
        <v>96</v>
      </c>
      <c r="G29" s="144" t="s">
        <v>46</v>
      </c>
      <c r="H29" s="163">
        <v>1.91</v>
      </c>
      <c r="I29" s="17">
        <f t="shared" si="5"/>
        <v>62.839422693138189</v>
      </c>
      <c r="J29" s="165" t="s">
        <v>74</v>
      </c>
      <c r="K29" s="19" t="s">
        <v>69</v>
      </c>
      <c r="L29" s="3">
        <f t="shared" si="26"/>
        <v>1036.8504744367801</v>
      </c>
      <c r="M29" s="2">
        <f t="shared" si="27"/>
        <v>57.183874650755747</v>
      </c>
      <c r="N29" s="2">
        <f t="shared" si="28"/>
        <v>1.143677493015115</v>
      </c>
      <c r="O29" s="15">
        <f t="shared" si="29"/>
        <v>1094.0343490875359</v>
      </c>
    </row>
    <row r="30" spans="2:15" x14ac:dyDescent="0.3">
      <c r="B30" s="14">
        <v>24</v>
      </c>
      <c r="C30" s="13">
        <f t="shared" si="3"/>
        <v>45832</v>
      </c>
      <c r="D30" s="11" t="s">
        <v>105</v>
      </c>
      <c r="E30" s="164" t="s">
        <v>97</v>
      </c>
      <c r="F30" s="144" t="s">
        <v>80</v>
      </c>
      <c r="G30" s="144" t="s">
        <v>81</v>
      </c>
      <c r="H30" s="163">
        <v>1.66</v>
      </c>
      <c r="I30" s="17">
        <f t="shared" si="5"/>
        <v>66.305112065911274</v>
      </c>
      <c r="J30" s="165" t="s">
        <v>112</v>
      </c>
      <c r="K30" s="19" t="s">
        <v>71</v>
      </c>
      <c r="L30" s="3">
        <f t="shared" si="26"/>
        <v>1094.0343490875359</v>
      </c>
      <c r="M30" s="2">
        <f t="shared" si="27"/>
        <v>-66.305112065911274</v>
      </c>
      <c r="N30" s="2">
        <f t="shared" si="28"/>
        <v>0</v>
      </c>
      <c r="O30" s="15">
        <f t="shared" si="29"/>
        <v>1027.7292370216246</v>
      </c>
    </row>
    <row r="31" spans="2:15" x14ac:dyDescent="0.3">
      <c r="B31" s="14">
        <v>25</v>
      </c>
      <c r="C31" s="13">
        <f t="shared" si="3"/>
        <v>45833</v>
      </c>
      <c r="D31" s="11" t="s">
        <v>105</v>
      </c>
      <c r="E31" s="164" t="s">
        <v>98</v>
      </c>
      <c r="F31" s="144" t="s">
        <v>45</v>
      </c>
      <c r="G31" s="144" t="s">
        <v>46</v>
      </c>
      <c r="H31" s="163">
        <v>1.97</v>
      </c>
      <c r="I31" s="17">
        <f t="shared" si="5"/>
        <v>62.286620425553004</v>
      </c>
      <c r="J31" s="165" t="s">
        <v>106</v>
      </c>
      <c r="K31" s="19" t="s">
        <v>71</v>
      </c>
      <c r="L31" s="3">
        <f t="shared" si="26"/>
        <v>1027.7292370216246</v>
      </c>
      <c r="M31" s="2">
        <f t="shared" si="27"/>
        <v>-62.286620425553004</v>
      </c>
      <c r="N31" s="2">
        <f t="shared" si="28"/>
        <v>0</v>
      </c>
      <c r="O31" s="15">
        <f t="shared" si="29"/>
        <v>965.44261659607162</v>
      </c>
    </row>
    <row r="32" spans="2:15" x14ac:dyDescent="0.3">
      <c r="B32" s="14">
        <v>26</v>
      </c>
      <c r="C32" s="13">
        <f t="shared" si="3"/>
        <v>45834</v>
      </c>
      <c r="D32" s="11" t="s">
        <v>105</v>
      </c>
      <c r="E32" s="164" t="s">
        <v>99</v>
      </c>
      <c r="F32" s="144" t="s">
        <v>80</v>
      </c>
      <c r="G32" s="144" t="s">
        <v>100</v>
      </c>
      <c r="H32" s="163">
        <v>1.99</v>
      </c>
      <c r="I32" s="17">
        <f t="shared" si="5"/>
        <v>58.51167373309525</v>
      </c>
      <c r="J32" s="165" t="s">
        <v>113</v>
      </c>
      <c r="K32" s="19" t="s">
        <v>71</v>
      </c>
      <c r="L32" s="3">
        <f t="shared" si="26"/>
        <v>965.44261659607162</v>
      </c>
      <c r="M32" s="2">
        <f t="shared" si="27"/>
        <v>-58.51167373309525</v>
      </c>
      <c r="N32" s="2">
        <f t="shared" si="28"/>
        <v>0</v>
      </c>
      <c r="O32" s="15">
        <f t="shared" si="29"/>
        <v>906.93094286297639</v>
      </c>
    </row>
    <row r="33" spans="2:15" x14ac:dyDescent="0.3">
      <c r="B33" s="14">
        <v>27</v>
      </c>
      <c r="C33" s="151">
        <f t="shared" si="3"/>
        <v>45835</v>
      </c>
      <c r="D33" s="147" t="s">
        <v>47</v>
      </c>
      <c r="E33" s="161"/>
      <c r="F33" s="148"/>
      <c r="G33" s="148"/>
      <c r="H33" s="162"/>
      <c r="I33" s="152">
        <v>0</v>
      </c>
      <c r="J33" s="153"/>
      <c r="K33" s="154"/>
      <c r="L33" s="155">
        <f t="shared" si="26"/>
        <v>906.93094286297639</v>
      </c>
      <c r="M33" s="156">
        <f t="shared" si="27"/>
        <v>0</v>
      </c>
      <c r="N33" s="156">
        <f t="shared" si="28"/>
        <v>0</v>
      </c>
      <c r="O33" s="155">
        <f t="shared" si="29"/>
        <v>906.93094286297639</v>
      </c>
    </row>
    <row r="34" spans="2:15" x14ac:dyDescent="0.3">
      <c r="B34" s="14">
        <v>28</v>
      </c>
      <c r="C34" s="13">
        <f t="shared" si="3"/>
        <v>45836</v>
      </c>
      <c r="D34" s="11" t="s">
        <v>105</v>
      </c>
      <c r="E34" s="164" t="s">
        <v>101</v>
      </c>
      <c r="F34" s="144" t="s">
        <v>80</v>
      </c>
      <c r="G34" s="144" t="s">
        <v>100</v>
      </c>
      <c r="H34" s="163">
        <v>2.2999999999999998</v>
      </c>
      <c r="I34" s="17">
        <f t="shared" si="5"/>
        <v>54.965511688665238</v>
      </c>
      <c r="J34" s="165" t="s">
        <v>76</v>
      </c>
      <c r="K34" s="19" t="s">
        <v>69</v>
      </c>
      <c r="L34" s="3">
        <f t="shared" si="26"/>
        <v>906.93094286297639</v>
      </c>
      <c r="M34" s="2">
        <f t="shared" si="27"/>
        <v>71.455165195264797</v>
      </c>
      <c r="N34" s="2">
        <f t="shared" si="28"/>
        <v>1.4291033039052961</v>
      </c>
      <c r="O34" s="15">
        <f t="shared" si="29"/>
        <v>978.38610805824123</v>
      </c>
    </row>
    <row r="35" spans="2:15" x14ac:dyDescent="0.3">
      <c r="B35" s="14">
        <v>29</v>
      </c>
      <c r="C35" s="13">
        <f t="shared" si="3"/>
        <v>45837</v>
      </c>
      <c r="D35" s="11" t="s">
        <v>105</v>
      </c>
      <c r="E35" s="164" t="s">
        <v>102</v>
      </c>
      <c r="F35" s="144" t="s">
        <v>80</v>
      </c>
      <c r="G35" s="144" t="s">
        <v>81</v>
      </c>
      <c r="H35" s="163">
        <v>1.86</v>
      </c>
      <c r="I35" s="17">
        <f t="shared" si="5"/>
        <v>59.296127761105531</v>
      </c>
      <c r="J35" s="165" t="s">
        <v>114</v>
      </c>
      <c r="K35" s="19" t="s">
        <v>69</v>
      </c>
      <c r="L35" s="3">
        <f t="shared" si="26"/>
        <v>978.38610805824123</v>
      </c>
      <c r="M35" s="2">
        <f t="shared" si="27"/>
        <v>50.994669874550759</v>
      </c>
      <c r="N35" s="2">
        <f t="shared" si="28"/>
        <v>1.0198933974910152</v>
      </c>
      <c r="O35" s="15">
        <f t="shared" si="29"/>
        <v>1029.3807779327919</v>
      </c>
    </row>
    <row r="36" spans="2:15" x14ac:dyDescent="0.3">
      <c r="B36" s="14">
        <v>30</v>
      </c>
      <c r="C36" s="13">
        <f t="shared" si="3"/>
        <v>45838</v>
      </c>
      <c r="D36" s="11" t="s">
        <v>105</v>
      </c>
      <c r="E36" s="164" t="s">
        <v>103</v>
      </c>
      <c r="F36" s="144" t="s">
        <v>89</v>
      </c>
      <c r="G36" s="144" t="s">
        <v>104</v>
      </c>
      <c r="H36" s="163">
        <v>1.71</v>
      </c>
      <c r="I36" s="17">
        <f t="shared" si="5"/>
        <v>62.386713814108603</v>
      </c>
      <c r="J36" s="165" t="s">
        <v>74</v>
      </c>
      <c r="K36" s="19" t="s">
        <v>69</v>
      </c>
      <c r="L36" s="3">
        <f t="shared" si="26"/>
        <v>1029.3807779327919</v>
      </c>
      <c r="M36" s="2">
        <f t="shared" si="27"/>
        <v>44.294566808017109</v>
      </c>
      <c r="N36" s="2">
        <f t="shared" si="28"/>
        <v>0.88589133616034221</v>
      </c>
      <c r="O36" s="15">
        <f t="shared" si="29"/>
        <v>1073.6753447408091</v>
      </c>
    </row>
  </sheetData>
  <mergeCells count="1">
    <mergeCell ref="G2:G4"/>
  </mergeCells>
  <conditionalFormatting sqref="D19:D36">
    <cfRule type="containsBlanks" dxfId="17" priority="13">
      <formula>LEN(TRIM(D19))=0</formula>
    </cfRule>
  </conditionalFormatting>
  <conditionalFormatting sqref="E21">
    <cfRule type="containsBlanks" dxfId="16" priority="8">
      <formula>LEN(TRIM(E21))=0</formula>
    </cfRule>
  </conditionalFormatting>
  <conditionalFormatting sqref="F20:G21 H20:H22 E22:G22 E23:H32 E34:H36">
    <cfRule type="containsBlanks" dxfId="15" priority="9">
      <formula>LEN(TRIM(E20))=0</formula>
    </cfRule>
  </conditionalFormatting>
  <conditionalFormatting sqref="J20:K32 J34:K36">
    <cfRule type="containsBlanks" dxfId="14" priority="1">
      <formula>LEN(TRIM(J20))=0</formula>
    </cfRule>
  </conditionalFormatting>
  <conditionalFormatting sqref="K7:K18">
    <cfRule type="cellIs" dxfId="13" priority="10" operator="equal">
      <formula>"D"</formula>
    </cfRule>
    <cfRule type="cellIs" dxfId="12" priority="11" operator="equal">
      <formula>"L"</formula>
    </cfRule>
    <cfRule type="cellIs" dxfId="11" priority="12" operator="equal">
      <formula>"W"</formula>
    </cfRule>
  </conditionalFormatting>
  <conditionalFormatting sqref="K20:K32">
    <cfRule type="cellIs" dxfId="10" priority="2" operator="equal">
      <formula>"D"</formula>
    </cfRule>
    <cfRule type="cellIs" dxfId="9" priority="3" operator="equal">
      <formula>"L"</formula>
    </cfRule>
    <cfRule type="cellIs" dxfId="8" priority="4" operator="equal">
      <formula>"W"</formula>
    </cfRule>
  </conditionalFormatting>
  <conditionalFormatting sqref="K34:K36">
    <cfRule type="cellIs" dxfId="7" priority="5" operator="equal">
      <formula>"D"</formula>
    </cfRule>
    <cfRule type="cellIs" dxfId="6" priority="6" operator="equal">
      <formula>"L"</formula>
    </cfRule>
    <cfRule type="cellIs" dxfId="5" priority="7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5"/>
  <sheetViews>
    <sheetView showGridLines="0" workbookViewId="0">
      <pane ySplit="2" topLeftCell="A3" activePane="bottomLeft" state="frozen"/>
      <selection pane="bottomLeft" activeCell="Q14" sqref="Q14"/>
    </sheetView>
  </sheetViews>
  <sheetFormatPr defaultRowHeight="14.4" x14ac:dyDescent="0.3"/>
  <cols>
    <col min="1" max="1" width="3.6640625" customWidth="1"/>
    <col min="3" max="3" width="14.5546875" customWidth="1"/>
    <col min="4" max="4" width="13.33203125" customWidth="1"/>
  </cols>
  <sheetData>
    <row r="2" spans="2:4" ht="25.2" x14ac:dyDescent="0.45">
      <c r="B2" s="47" t="s">
        <v>162</v>
      </c>
    </row>
    <row r="4" spans="2:4" ht="21" customHeight="1" x14ac:dyDescent="0.3">
      <c r="B4" s="43" t="s">
        <v>0</v>
      </c>
      <c r="C4" s="43" t="s">
        <v>39</v>
      </c>
      <c r="D4" s="43" t="s">
        <v>40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'PGX5 - Results'!M7</f>
        <v>48.484848484848492</v>
      </c>
      <c r="D6" s="45">
        <f>D5+C6</f>
        <v>48.484848484848492</v>
      </c>
    </row>
    <row r="7" spans="2:4" x14ac:dyDescent="0.3">
      <c r="B7" s="46">
        <v>2</v>
      </c>
      <c r="C7" s="44">
        <f>'PGX5 - Results'!M8</f>
        <v>0</v>
      </c>
      <c r="D7" s="45">
        <f t="shared" ref="D7:D35" si="0">D6+C7</f>
        <v>48.484848484848492</v>
      </c>
    </row>
    <row r="8" spans="2:4" x14ac:dyDescent="0.3">
      <c r="B8" s="46">
        <v>3</v>
      </c>
      <c r="C8" s="44">
        <f>'PGX5 - Results'!M9</f>
        <v>0</v>
      </c>
      <c r="D8" s="45">
        <f t="shared" si="0"/>
        <v>48.484848484848492</v>
      </c>
    </row>
    <row r="9" spans="2:4" x14ac:dyDescent="0.3">
      <c r="B9" s="46">
        <v>4</v>
      </c>
      <c r="C9" s="44">
        <f>'PGX5 - Results'!M10</f>
        <v>-63.544536271809001</v>
      </c>
      <c r="D9" s="45">
        <f t="shared" si="0"/>
        <v>-15.059687786960509</v>
      </c>
    </row>
    <row r="10" spans="2:4" x14ac:dyDescent="0.3">
      <c r="B10" s="46">
        <v>5</v>
      </c>
      <c r="C10" s="44">
        <f>'PGX5 - Results'!M11</f>
        <v>45.963881236608515</v>
      </c>
      <c r="D10" s="45">
        <f t="shared" si="0"/>
        <v>30.904193449648005</v>
      </c>
    </row>
    <row r="11" spans="2:4" x14ac:dyDescent="0.3">
      <c r="B11" s="46">
        <v>6</v>
      </c>
      <c r="C11" s="44">
        <f>'PGX5 - Results'!M12</f>
        <v>-62.479042027251403</v>
      </c>
      <c r="D11" s="45">
        <f t="shared" si="0"/>
        <v>-31.574848577603397</v>
      </c>
    </row>
    <row r="12" spans="2:4" x14ac:dyDescent="0.3">
      <c r="B12" s="46">
        <v>7</v>
      </c>
      <c r="C12" s="44">
        <f>'PGX5 - Results'!M13</f>
        <v>66.909374098274697</v>
      </c>
      <c r="D12" s="45">
        <f t="shared" si="0"/>
        <v>35.334525520671299</v>
      </c>
    </row>
    <row r="13" spans="2:4" x14ac:dyDescent="0.3">
      <c r="B13" s="46">
        <v>8</v>
      </c>
      <c r="C13" s="44">
        <f>'PGX5 - Results'!M14</f>
        <v>67.767350761353043</v>
      </c>
      <c r="D13" s="45">
        <f t="shared" si="0"/>
        <v>103.10187628202434</v>
      </c>
    </row>
    <row r="14" spans="2:4" x14ac:dyDescent="0.3">
      <c r="B14" s="46">
        <v>9</v>
      </c>
      <c r="C14" s="44">
        <f>'PGX5 - Results'!M15</f>
        <v>69.528845535351849</v>
      </c>
      <c r="D14" s="45">
        <f t="shared" si="0"/>
        <v>172.63072181737618</v>
      </c>
    </row>
    <row r="15" spans="2:4" x14ac:dyDescent="0.3">
      <c r="B15" s="46">
        <v>10</v>
      </c>
      <c r="C15" s="44">
        <f>'PGX5 - Results'!M16</f>
        <v>-71.0685285949925</v>
      </c>
      <c r="D15" s="45">
        <f t="shared" si="0"/>
        <v>101.56219322238368</v>
      </c>
    </row>
    <row r="16" spans="2:4" x14ac:dyDescent="0.3">
      <c r="B16" s="46">
        <v>11</v>
      </c>
      <c r="C16" s="44">
        <f>'PGX5 - Results'!M17</f>
        <v>0</v>
      </c>
      <c r="D16" s="45">
        <f t="shared" si="0"/>
        <v>101.56219322238368</v>
      </c>
    </row>
    <row r="17" spans="2:4" x14ac:dyDescent="0.3">
      <c r="B17" s="46">
        <v>12</v>
      </c>
      <c r="C17" s="44">
        <f>'PGX5 - Results'!M18</f>
        <v>74.772706449034544</v>
      </c>
      <c r="D17" s="45">
        <f t="shared" si="0"/>
        <v>176.33489967141821</v>
      </c>
    </row>
    <row r="18" spans="2:4" x14ac:dyDescent="0.3">
      <c r="B18" s="46">
        <v>13</v>
      </c>
      <c r="C18" s="44">
        <f>'PGX5 - Results'!M19</f>
        <v>0</v>
      </c>
      <c r="D18" s="45">
        <f t="shared" si="0"/>
        <v>176.33489967141821</v>
      </c>
    </row>
    <row r="19" spans="2:4" x14ac:dyDescent="0.3">
      <c r="B19" s="46">
        <v>14</v>
      </c>
      <c r="C19" s="44">
        <f>'PGX5 - Results'!M20</f>
        <v>-71.293024222510198</v>
      </c>
      <c r="D19" s="45">
        <f t="shared" si="0"/>
        <v>105.04187544890802</v>
      </c>
    </row>
    <row r="20" spans="2:4" x14ac:dyDescent="0.3">
      <c r="B20" s="46">
        <v>15</v>
      </c>
      <c r="C20" s="44">
        <f>'PGX5 - Results'!M21</f>
        <v>53.577787900553119</v>
      </c>
      <c r="D20" s="45">
        <f t="shared" si="0"/>
        <v>158.61966334946112</v>
      </c>
    </row>
    <row r="21" spans="2:4" x14ac:dyDescent="0.3">
      <c r="B21" s="46">
        <v>16</v>
      </c>
      <c r="C21" s="44">
        <f>'PGX5 - Results'!M22</f>
        <v>-70.219373536330977</v>
      </c>
      <c r="D21" s="45">
        <f t="shared" si="0"/>
        <v>88.400289813130144</v>
      </c>
    </row>
    <row r="22" spans="2:4" x14ac:dyDescent="0.3">
      <c r="B22" s="46">
        <v>17</v>
      </c>
      <c r="C22" s="44">
        <f>'PGX5 - Results'!M23</f>
        <v>-65.963653928068496</v>
      </c>
      <c r="D22" s="45">
        <f t="shared" si="0"/>
        <v>22.436635885061648</v>
      </c>
    </row>
    <row r="23" spans="2:4" x14ac:dyDescent="0.3">
      <c r="B23" s="46">
        <v>18</v>
      </c>
      <c r="C23" s="44">
        <f>'PGX5 - Results'!M24</f>
        <v>39.038489733793256</v>
      </c>
      <c r="D23" s="45">
        <f t="shared" si="0"/>
        <v>61.475125618854904</v>
      </c>
    </row>
    <row r="24" spans="2:4" x14ac:dyDescent="0.3">
      <c r="B24" s="46">
        <v>19</v>
      </c>
      <c r="C24" s="44">
        <f>'PGX5 - Results'!M25</f>
        <v>47.605551088360762</v>
      </c>
      <c r="D24" s="45">
        <f t="shared" si="0"/>
        <v>109.08067670721567</v>
      </c>
    </row>
    <row r="25" spans="2:4" x14ac:dyDescent="0.3">
      <c r="B25" s="46">
        <v>20</v>
      </c>
      <c r="C25" s="44">
        <f>'PGX5 - Results'!M26</f>
        <v>-67.217010709528225</v>
      </c>
      <c r="D25" s="45">
        <f t="shared" si="0"/>
        <v>41.863665997687448</v>
      </c>
    </row>
    <row r="26" spans="2:4" x14ac:dyDescent="0.3">
      <c r="B26" s="46">
        <v>21</v>
      </c>
      <c r="C26" s="44">
        <f>'PGX5 - Results'!M27</f>
        <v>61.880387435014157</v>
      </c>
      <c r="D26" s="45">
        <f t="shared" si="0"/>
        <v>103.74405343270161</v>
      </c>
    </row>
    <row r="27" spans="2:4" x14ac:dyDescent="0.3">
      <c r="B27" s="46">
        <v>22</v>
      </c>
      <c r="C27" s="44">
        <f>'PGX5 - Results'!M28</f>
        <v>-66.893578995921303</v>
      </c>
      <c r="D27" s="45">
        <f t="shared" si="0"/>
        <v>36.850474436780303</v>
      </c>
    </row>
    <row r="28" spans="2:4" x14ac:dyDescent="0.3">
      <c r="B28" s="46">
        <v>23</v>
      </c>
      <c r="C28" s="44">
        <f>'PGX5 - Results'!M29</f>
        <v>57.183874650755747</v>
      </c>
      <c r="D28" s="45">
        <f t="shared" si="0"/>
        <v>94.034349087536043</v>
      </c>
    </row>
    <row r="29" spans="2:4" x14ac:dyDescent="0.3">
      <c r="B29" s="46">
        <v>24</v>
      </c>
      <c r="C29" s="44">
        <f>'PGX5 - Results'!M30</f>
        <v>-66.305112065911274</v>
      </c>
      <c r="D29" s="45">
        <f t="shared" si="0"/>
        <v>27.729237021624769</v>
      </c>
    </row>
    <row r="30" spans="2:4" x14ac:dyDescent="0.3">
      <c r="B30" s="46">
        <v>25</v>
      </c>
      <c r="C30" s="44">
        <f>'PGX5 - Results'!M31</f>
        <v>-62.286620425553004</v>
      </c>
      <c r="D30" s="45">
        <f t="shared" si="0"/>
        <v>-34.557383403928235</v>
      </c>
    </row>
    <row r="31" spans="2:4" x14ac:dyDescent="0.3">
      <c r="B31" s="46">
        <v>26</v>
      </c>
      <c r="C31" s="44">
        <f>'PGX5 - Results'!M32</f>
        <v>-58.51167373309525</v>
      </c>
      <c r="D31" s="45">
        <f t="shared" si="0"/>
        <v>-93.069057137023492</v>
      </c>
    </row>
    <row r="32" spans="2:4" x14ac:dyDescent="0.3">
      <c r="B32" s="46">
        <v>27</v>
      </c>
      <c r="C32" s="44">
        <f>'PGX5 - Results'!M33</f>
        <v>0</v>
      </c>
      <c r="D32" s="45">
        <f t="shared" si="0"/>
        <v>-93.069057137023492</v>
      </c>
    </row>
    <row r="33" spans="2:4" x14ac:dyDescent="0.3">
      <c r="B33" s="46">
        <v>28</v>
      </c>
      <c r="C33" s="44">
        <f>'PGX5 - Results'!M34</f>
        <v>71.455165195264797</v>
      </c>
      <c r="D33" s="45">
        <f t="shared" si="0"/>
        <v>-21.613891941758695</v>
      </c>
    </row>
    <row r="34" spans="2:4" x14ac:dyDescent="0.3">
      <c r="B34" s="46">
        <v>29</v>
      </c>
      <c r="C34" s="44">
        <f>'PGX5 - Results'!M35</f>
        <v>50.994669874550759</v>
      </c>
      <c r="D34" s="45">
        <f t="shared" si="0"/>
        <v>29.380777932792064</v>
      </c>
    </row>
    <row r="35" spans="2:4" x14ac:dyDescent="0.3">
      <c r="B35" s="46">
        <v>30</v>
      </c>
      <c r="C35" s="44">
        <f>'PGX5 - Results'!M36</f>
        <v>44.294566808017109</v>
      </c>
      <c r="D35" s="45">
        <f t="shared" si="0"/>
        <v>73.67534474080918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130"/>
  <sheetViews>
    <sheetView showGridLines="0" workbookViewId="0">
      <pane ySplit="6" topLeftCell="A7" activePane="bottomLeft" state="frozen"/>
      <selection pane="bottomLeft" activeCell="O11" sqref="O11"/>
    </sheetView>
  </sheetViews>
  <sheetFormatPr defaultRowHeight="15.6" x14ac:dyDescent="0.3"/>
  <cols>
    <col min="1" max="1" width="4.21875" customWidth="1"/>
    <col min="2" max="2" width="7.77734375" style="120" customWidth="1"/>
    <col min="3" max="3" width="17.44140625" style="63" customWidth="1"/>
    <col min="4" max="4" width="13.109375" style="91" customWidth="1"/>
    <col min="5" max="5" width="28.77734375" style="64" customWidth="1"/>
    <col min="6" max="6" width="16.88671875" style="91" bestFit="1" customWidth="1"/>
    <col min="7" max="7" width="10.6640625" style="92" bestFit="1" customWidth="1"/>
    <col min="8" max="8" width="11" style="91" customWidth="1"/>
    <col min="9" max="9" width="11.5546875" style="62" customWidth="1"/>
    <col min="10" max="10" width="11.44140625" style="93" customWidth="1"/>
    <col min="11" max="11" width="12.5546875" style="91" customWidth="1"/>
    <col min="12" max="12" width="13.33203125" style="91" customWidth="1"/>
    <col min="13" max="13" width="15.33203125" style="94" customWidth="1"/>
  </cols>
  <sheetData>
    <row r="1" spans="2:13" ht="9.75" customHeight="1" thickBot="1" x14ac:dyDescent="0.35"/>
    <row r="2" spans="2:13" ht="30" customHeight="1" x14ac:dyDescent="0.3">
      <c r="B2" s="261"/>
      <c r="C2" s="262"/>
      <c r="D2" s="262"/>
      <c r="E2" s="263"/>
      <c r="F2" s="252" t="s">
        <v>29</v>
      </c>
      <c r="G2" s="75" t="s">
        <v>30</v>
      </c>
      <c r="H2" s="76">
        <v>50</v>
      </c>
      <c r="I2" s="75" t="s">
        <v>31</v>
      </c>
      <c r="J2" s="76">
        <f>M127+50</f>
        <v>55.475185999999987</v>
      </c>
      <c r="K2" s="255" t="s">
        <v>32</v>
      </c>
      <c r="L2" s="256"/>
      <c r="M2" s="77">
        <f>H127</f>
        <v>38.960999999999899</v>
      </c>
    </row>
    <row r="3" spans="2:13" ht="30" customHeight="1" x14ac:dyDescent="0.3">
      <c r="B3" s="264"/>
      <c r="C3" s="265"/>
      <c r="D3" s="265"/>
      <c r="E3" s="266"/>
      <c r="F3" s="253"/>
      <c r="G3" s="78" t="s">
        <v>15</v>
      </c>
      <c r="H3" s="79">
        <f>'FTR - Results'!I3</f>
        <v>45809</v>
      </c>
      <c r="I3" s="80" t="s">
        <v>33</v>
      </c>
      <c r="J3" s="81">
        <f>J2-H2</f>
        <v>5.4751859999999866</v>
      </c>
      <c r="K3" s="257" t="s">
        <v>27</v>
      </c>
      <c r="L3" s="258"/>
      <c r="M3" s="82">
        <f>J3/M2*100</f>
        <v>14.052991452991456</v>
      </c>
    </row>
    <row r="4" spans="2:13" ht="30" customHeight="1" thickBot="1" x14ac:dyDescent="0.35">
      <c r="B4" s="267"/>
      <c r="C4" s="268"/>
      <c r="D4" s="268"/>
      <c r="E4" s="269"/>
      <c r="F4" s="254"/>
      <c r="G4" s="83" t="s">
        <v>187</v>
      </c>
      <c r="H4" s="84">
        <v>39</v>
      </c>
      <c r="I4" s="83" t="s">
        <v>35</v>
      </c>
      <c r="J4" s="85">
        <f>J3/H2*100</f>
        <v>10.950371999999973</v>
      </c>
      <c r="K4" s="259" t="s">
        <v>28</v>
      </c>
      <c r="L4" s="260"/>
      <c r="M4" s="86">
        <f>J3/H2*100</f>
        <v>10.950371999999973</v>
      </c>
    </row>
    <row r="5" spans="2:13" ht="7.5" customHeight="1" thickBot="1" x14ac:dyDescent="0.35"/>
    <row r="6" spans="2:13" x14ac:dyDescent="0.3">
      <c r="B6" s="106" t="s">
        <v>163</v>
      </c>
      <c r="C6" s="186" t="s">
        <v>1</v>
      </c>
      <c r="D6" s="107" t="s">
        <v>42</v>
      </c>
      <c r="E6" s="108" t="s">
        <v>2</v>
      </c>
      <c r="F6" s="107" t="s">
        <v>36</v>
      </c>
      <c r="G6" s="109" t="s">
        <v>5</v>
      </c>
      <c r="H6" s="107" t="s">
        <v>19</v>
      </c>
      <c r="I6" s="107" t="s">
        <v>21</v>
      </c>
      <c r="J6" s="107" t="s">
        <v>22</v>
      </c>
      <c r="K6" s="107" t="s">
        <v>23</v>
      </c>
      <c r="L6" s="107" t="s">
        <v>37</v>
      </c>
      <c r="M6" s="110" t="s">
        <v>20</v>
      </c>
    </row>
    <row r="7" spans="2:13" ht="14.4" x14ac:dyDescent="0.3">
      <c r="B7" s="249">
        <v>1</v>
      </c>
      <c r="C7" s="239">
        <f>H3</f>
        <v>45809</v>
      </c>
      <c r="D7" s="242" t="s">
        <v>167</v>
      </c>
      <c r="E7" s="245" t="s">
        <v>168</v>
      </c>
      <c r="F7" s="189" t="s">
        <v>76</v>
      </c>
      <c r="G7" s="187">
        <v>9.6</v>
      </c>
      <c r="H7" s="95">
        <v>0.33300000000000002</v>
      </c>
      <c r="I7" s="248" t="s">
        <v>68</v>
      </c>
      <c r="J7" s="188" t="s">
        <v>71</v>
      </c>
      <c r="K7" s="96">
        <f t="shared" ref="K7:K60" si="0">IF(J7="w",(G7-1)*H7,-H7)</f>
        <v>-0.33300000000000002</v>
      </c>
      <c r="L7" s="96">
        <f t="shared" ref="L7:L60" si="1">IF(J7="w",(K7/100*2),0)</f>
        <v>0</v>
      </c>
      <c r="M7" s="111">
        <f t="shared" ref="M7:M60" si="2">K7-L7</f>
        <v>-0.33300000000000002</v>
      </c>
    </row>
    <row r="8" spans="2:13" ht="14.4" x14ac:dyDescent="0.3">
      <c r="B8" s="249"/>
      <c r="C8" s="240"/>
      <c r="D8" s="243"/>
      <c r="E8" s="246"/>
      <c r="F8" s="189" t="s">
        <v>68</v>
      </c>
      <c r="G8" s="187">
        <v>10</v>
      </c>
      <c r="H8" s="95">
        <v>0.33300000000000002</v>
      </c>
      <c r="I8" s="246"/>
      <c r="J8" s="188" t="s">
        <v>69</v>
      </c>
      <c r="K8" s="96">
        <f t="shared" si="0"/>
        <v>2.9970000000000003</v>
      </c>
      <c r="L8" s="96">
        <f t="shared" si="1"/>
        <v>5.9940000000000007E-2</v>
      </c>
      <c r="M8" s="111">
        <f t="shared" si="2"/>
        <v>2.9370600000000002</v>
      </c>
    </row>
    <row r="9" spans="2:13" ht="14.4" x14ac:dyDescent="0.3">
      <c r="B9" s="250"/>
      <c r="C9" s="240"/>
      <c r="D9" s="243"/>
      <c r="E9" s="246"/>
      <c r="F9" s="189" t="s">
        <v>125</v>
      </c>
      <c r="G9" s="187">
        <v>12.5</v>
      </c>
      <c r="H9" s="95">
        <v>0.33300000000000002</v>
      </c>
      <c r="I9" s="246"/>
      <c r="J9" s="188" t="s">
        <v>71</v>
      </c>
      <c r="K9" s="96">
        <f t="shared" si="0"/>
        <v>-0.33300000000000002</v>
      </c>
      <c r="L9" s="96">
        <f t="shared" si="1"/>
        <v>0</v>
      </c>
      <c r="M9" s="111">
        <f t="shared" si="2"/>
        <v>-0.33300000000000002</v>
      </c>
    </row>
    <row r="10" spans="2:13" ht="14.4" x14ac:dyDescent="0.3">
      <c r="B10" s="213">
        <v>2</v>
      </c>
      <c r="C10" s="202">
        <f>C7+1</f>
        <v>45810</v>
      </c>
      <c r="D10" s="203" t="s">
        <v>47</v>
      </c>
      <c r="E10" s="204"/>
      <c r="F10" s="205"/>
      <c r="G10" s="206"/>
      <c r="H10" s="207">
        <v>0</v>
      </c>
      <c r="I10" s="205"/>
      <c r="J10" s="208"/>
      <c r="K10" s="209">
        <f t="shared" si="0"/>
        <v>0</v>
      </c>
      <c r="L10" s="209">
        <f t="shared" si="1"/>
        <v>0</v>
      </c>
      <c r="M10" s="210">
        <f t="shared" si="2"/>
        <v>0</v>
      </c>
    </row>
    <row r="11" spans="2:13" ht="14.4" x14ac:dyDescent="0.3">
      <c r="B11" s="201"/>
      <c r="C11" s="239">
        <f>C10+1</f>
        <v>45811</v>
      </c>
      <c r="D11" s="242" t="s">
        <v>169</v>
      </c>
      <c r="E11" s="245" t="s">
        <v>170</v>
      </c>
      <c r="F11" s="189" t="s">
        <v>76</v>
      </c>
      <c r="G11" s="187">
        <v>10</v>
      </c>
      <c r="H11" s="95">
        <v>0.33300000000000002</v>
      </c>
      <c r="I11" s="248" t="s">
        <v>68</v>
      </c>
      <c r="J11" s="188" t="s">
        <v>71</v>
      </c>
      <c r="K11" s="96">
        <f t="shared" si="0"/>
        <v>-0.33300000000000002</v>
      </c>
      <c r="L11" s="96">
        <f t="shared" si="1"/>
        <v>0</v>
      </c>
      <c r="M11" s="111">
        <f t="shared" si="2"/>
        <v>-0.33300000000000002</v>
      </c>
    </row>
    <row r="12" spans="2:13" ht="14.4" x14ac:dyDescent="0.3">
      <c r="B12" s="201">
        <v>3</v>
      </c>
      <c r="C12" s="240"/>
      <c r="D12" s="243"/>
      <c r="E12" s="246"/>
      <c r="F12" s="189" t="s">
        <v>68</v>
      </c>
      <c r="G12" s="187">
        <v>10</v>
      </c>
      <c r="H12" s="95">
        <v>0.33300000000000002</v>
      </c>
      <c r="I12" s="246"/>
      <c r="J12" s="188" t="s">
        <v>69</v>
      </c>
      <c r="K12" s="96">
        <f t="shared" si="0"/>
        <v>2.9970000000000003</v>
      </c>
      <c r="L12" s="96">
        <f t="shared" si="1"/>
        <v>5.9940000000000007E-2</v>
      </c>
      <c r="M12" s="111">
        <f t="shared" si="2"/>
        <v>2.9370600000000002</v>
      </c>
    </row>
    <row r="13" spans="2:13" ht="14.4" x14ac:dyDescent="0.3">
      <c r="B13" s="212"/>
      <c r="C13" s="240"/>
      <c r="D13" s="243"/>
      <c r="E13" s="246"/>
      <c r="F13" s="189" t="s">
        <v>108</v>
      </c>
      <c r="G13" s="187">
        <v>20</v>
      </c>
      <c r="H13" s="95">
        <v>0.33300000000000002</v>
      </c>
      <c r="I13" s="246"/>
      <c r="J13" s="188" t="s">
        <v>71</v>
      </c>
      <c r="K13" s="96">
        <f t="shared" si="0"/>
        <v>-0.33300000000000002</v>
      </c>
      <c r="L13" s="96">
        <f t="shared" si="1"/>
        <v>0</v>
      </c>
      <c r="M13" s="111">
        <f t="shared" si="2"/>
        <v>-0.33300000000000002</v>
      </c>
    </row>
    <row r="14" spans="2:13" ht="14.4" x14ac:dyDescent="0.3">
      <c r="B14" s="270">
        <v>4</v>
      </c>
      <c r="C14" s="239">
        <f>C11+1</f>
        <v>45812</v>
      </c>
      <c r="D14" s="242" t="s">
        <v>48</v>
      </c>
      <c r="E14" s="245" t="s">
        <v>49</v>
      </c>
      <c r="F14" s="189" t="s">
        <v>68</v>
      </c>
      <c r="G14" s="187">
        <v>10</v>
      </c>
      <c r="H14" s="95">
        <v>0.33300000000000002</v>
      </c>
      <c r="I14" s="248" t="s">
        <v>70</v>
      </c>
      <c r="J14" s="188" t="s">
        <v>71</v>
      </c>
      <c r="K14" s="96">
        <f t="shared" si="0"/>
        <v>-0.33300000000000002</v>
      </c>
      <c r="L14" s="96">
        <f t="shared" si="1"/>
        <v>0</v>
      </c>
      <c r="M14" s="111">
        <f t="shared" si="2"/>
        <v>-0.33300000000000002</v>
      </c>
    </row>
    <row r="15" spans="2:13" ht="14.4" x14ac:dyDescent="0.3">
      <c r="B15" s="271"/>
      <c r="C15" s="240"/>
      <c r="D15" s="243"/>
      <c r="E15" s="246"/>
      <c r="F15" s="189" t="s">
        <v>108</v>
      </c>
      <c r="G15" s="187">
        <v>14.5</v>
      </c>
      <c r="H15" s="95">
        <v>0.33300000000000002</v>
      </c>
      <c r="I15" s="246"/>
      <c r="J15" s="188" t="s">
        <v>71</v>
      </c>
      <c r="K15" s="96">
        <f t="shared" si="0"/>
        <v>-0.33300000000000002</v>
      </c>
      <c r="L15" s="96">
        <f t="shared" si="1"/>
        <v>0</v>
      </c>
      <c r="M15" s="111">
        <f t="shared" si="2"/>
        <v>-0.33300000000000002</v>
      </c>
    </row>
    <row r="16" spans="2:13" ht="14.4" x14ac:dyDescent="0.3">
      <c r="B16" s="271"/>
      <c r="C16" s="240"/>
      <c r="D16" s="243"/>
      <c r="E16" s="246"/>
      <c r="F16" s="189" t="s">
        <v>125</v>
      </c>
      <c r="G16" s="187">
        <v>17</v>
      </c>
      <c r="H16" s="95">
        <v>0.33300000000000002</v>
      </c>
      <c r="I16" s="246"/>
      <c r="J16" s="188" t="s">
        <v>71</v>
      </c>
      <c r="K16" s="96">
        <f t="shared" si="0"/>
        <v>-0.33300000000000002</v>
      </c>
      <c r="L16" s="96">
        <f t="shared" si="1"/>
        <v>0</v>
      </c>
      <c r="M16" s="111">
        <f t="shared" si="2"/>
        <v>-0.33300000000000002</v>
      </c>
    </row>
    <row r="17" spans="2:13" ht="14.4" x14ac:dyDescent="0.3">
      <c r="B17" s="270">
        <v>5</v>
      </c>
      <c r="C17" s="239">
        <f>C14+1</f>
        <v>45813</v>
      </c>
      <c r="D17" s="242" t="s">
        <v>48</v>
      </c>
      <c r="E17" s="245" t="s">
        <v>52</v>
      </c>
      <c r="F17" s="189" t="s">
        <v>68</v>
      </c>
      <c r="G17" s="187">
        <v>11</v>
      </c>
      <c r="H17" s="95">
        <v>0.33300000000000002</v>
      </c>
      <c r="I17" s="248" t="s">
        <v>72</v>
      </c>
      <c r="J17" s="188" t="s">
        <v>71</v>
      </c>
      <c r="K17" s="96">
        <f t="shared" si="0"/>
        <v>-0.33300000000000002</v>
      </c>
      <c r="L17" s="96">
        <f t="shared" si="1"/>
        <v>0</v>
      </c>
      <c r="M17" s="111">
        <f t="shared" si="2"/>
        <v>-0.33300000000000002</v>
      </c>
    </row>
    <row r="18" spans="2:13" ht="14.4" x14ac:dyDescent="0.3">
      <c r="B18" s="271"/>
      <c r="C18" s="240"/>
      <c r="D18" s="243"/>
      <c r="E18" s="246"/>
      <c r="F18" s="189" t="s">
        <v>108</v>
      </c>
      <c r="G18" s="187">
        <v>15.5</v>
      </c>
      <c r="H18" s="95">
        <v>0.33300000000000002</v>
      </c>
      <c r="I18" s="246"/>
      <c r="J18" s="188" t="s">
        <v>71</v>
      </c>
      <c r="K18" s="96">
        <f t="shared" si="0"/>
        <v>-0.33300000000000002</v>
      </c>
      <c r="L18" s="96">
        <f t="shared" si="1"/>
        <v>0</v>
      </c>
      <c r="M18" s="111">
        <f t="shared" si="2"/>
        <v>-0.33300000000000002</v>
      </c>
    </row>
    <row r="19" spans="2:13" ht="14.4" x14ac:dyDescent="0.3">
      <c r="B19" s="271"/>
      <c r="C19" s="240"/>
      <c r="D19" s="243"/>
      <c r="E19" s="246"/>
      <c r="F19" s="189" t="s">
        <v>125</v>
      </c>
      <c r="G19" s="187">
        <v>24</v>
      </c>
      <c r="H19" s="95">
        <v>0.33300000000000002</v>
      </c>
      <c r="I19" s="246"/>
      <c r="J19" s="188" t="s">
        <v>71</v>
      </c>
      <c r="K19" s="96">
        <f t="shared" si="0"/>
        <v>-0.33300000000000002</v>
      </c>
      <c r="L19" s="96">
        <f t="shared" si="1"/>
        <v>0</v>
      </c>
      <c r="M19" s="111">
        <f t="shared" si="2"/>
        <v>-0.33300000000000002</v>
      </c>
    </row>
    <row r="20" spans="2:13" ht="14.4" x14ac:dyDescent="0.3">
      <c r="B20" s="249">
        <v>6</v>
      </c>
      <c r="C20" s="239">
        <f>C17+1</f>
        <v>45814</v>
      </c>
      <c r="D20" s="242" t="s">
        <v>48</v>
      </c>
      <c r="E20" s="245" t="s">
        <v>54</v>
      </c>
      <c r="F20" s="189" t="s">
        <v>76</v>
      </c>
      <c r="G20" s="187">
        <v>7</v>
      </c>
      <c r="H20" s="95">
        <v>0.33300000000000002</v>
      </c>
      <c r="I20" s="248" t="s">
        <v>73</v>
      </c>
      <c r="J20" s="188" t="s">
        <v>71</v>
      </c>
      <c r="K20" s="96">
        <f t="shared" si="0"/>
        <v>-0.33300000000000002</v>
      </c>
      <c r="L20" s="96">
        <f t="shared" si="1"/>
        <v>0</v>
      </c>
      <c r="M20" s="111">
        <f t="shared" si="2"/>
        <v>-0.33300000000000002</v>
      </c>
    </row>
    <row r="21" spans="2:13" ht="14.4" x14ac:dyDescent="0.3">
      <c r="B21" s="236"/>
      <c r="C21" s="240"/>
      <c r="D21" s="243"/>
      <c r="E21" s="246"/>
      <c r="F21" s="189" t="s">
        <v>68</v>
      </c>
      <c r="G21" s="187">
        <v>12</v>
      </c>
      <c r="H21" s="95">
        <v>0.33300000000000002</v>
      </c>
      <c r="I21" s="246"/>
      <c r="J21" s="188" t="s">
        <v>71</v>
      </c>
      <c r="K21" s="96">
        <f t="shared" si="0"/>
        <v>-0.33300000000000002</v>
      </c>
      <c r="L21" s="96">
        <f t="shared" si="1"/>
        <v>0</v>
      </c>
      <c r="M21" s="111">
        <f t="shared" si="2"/>
        <v>-0.33300000000000002</v>
      </c>
    </row>
    <row r="22" spans="2:13" ht="14.4" x14ac:dyDescent="0.3">
      <c r="B22" s="236"/>
      <c r="C22" s="240"/>
      <c r="D22" s="243"/>
      <c r="E22" s="246"/>
      <c r="F22" s="189" t="s">
        <v>108</v>
      </c>
      <c r="G22" s="187">
        <v>15</v>
      </c>
      <c r="H22" s="95">
        <v>0.33300000000000002</v>
      </c>
      <c r="I22" s="246"/>
      <c r="J22" s="188" t="s">
        <v>71</v>
      </c>
      <c r="K22" s="96">
        <f t="shared" si="0"/>
        <v>-0.33300000000000002</v>
      </c>
      <c r="L22" s="96">
        <f t="shared" si="1"/>
        <v>0</v>
      </c>
      <c r="M22" s="111">
        <f t="shared" si="2"/>
        <v>-0.33300000000000002</v>
      </c>
    </row>
    <row r="23" spans="2:13" ht="14.4" x14ac:dyDescent="0.3">
      <c r="B23" s="236"/>
      <c r="C23" s="239">
        <f>C20</f>
        <v>45814</v>
      </c>
      <c r="D23" s="242" t="s">
        <v>48</v>
      </c>
      <c r="E23" s="245" t="s">
        <v>171</v>
      </c>
      <c r="F23" s="189" t="s">
        <v>74</v>
      </c>
      <c r="G23" s="187">
        <v>8.1999999999999993</v>
      </c>
      <c r="H23" s="95">
        <v>0.33300000000000002</v>
      </c>
      <c r="I23" s="248" t="s">
        <v>109</v>
      </c>
      <c r="J23" s="188" t="s">
        <v>71</v>
      </c>
      <c r="K23" s="96">
        <f t="shared" si="0"/>
        <v>-0.33300000000000002</v>
      </c>
      <c r="L23" s="96">
        <f t="shared" si="1"/>
        <v>0</v>
      </c>
      <c r="M23" s="111">
        <f t="shared" si="2"/>
        <v>-0.33300000000000002</v>
      </c>
    </row>
    <row r="24" spans="2:13" ht="14.4" x14ac:dyDescent="0.3">
      <c r="B24" s="236"/>
      <c r="C24" s="240"/>
      <c r="D24" s="243"/>
      <c r="E24" s="246"/>
      <c r="F24" s="189" t="s">
        <v>70</v>
      </c>
      <c r="G24" s="187">
        <v>9.4</v>
      </c>
      <c r="H24" s="95">
        <v>0.33300000000000002</v>
      </c>
      <c r="I24" s="246"/>
      <c r="J24" s="188" t="s">
        <v>71</v>
      </c>
      <c r="K24" s="96">
        <f t="shared" si="0"/>
        <v>-0.33300000000000002</v>
      </c>
      <c r="L24" s="96">
        <f t="shared" si="1"/>
        <v>0</v>
      </c>
      <c r="M24" s="111">
        <f t="shared" si="2"/>
        <v>-0.33300000000000002</v>
      </c>
    </row>
    <row r="25" spans="2:13" ht="14.4" x14ac:dyDescent="0.3">
      <c r="B25" s="251"/>
      <c r="C25" s="240"/>
      <c r="D25" s="243"/>
      <c r="E25" s="246"/>
      <c r="F25" s="189" t="s">
        <v>109</v>
      </c>
      <c r="G25" s="187">
        <v>15</v>
      </c>
      <c r="H25" s="95">
        <v>0.33300000000000002</v>
      </c>
      <c r="I25" s="246"/>
      <c r="J25" s="188" t="s">
        <v>69</v>
      </c>
      <c r="K25" s="96">
        <f t="shared" si="0"/>
        <v>4.6619999999999999</v>
      </c>
      <c r="L25" s="96">
        <f t="shared" si="1"/>
        <v>9.3240000000000003E-2</v>
      </c>
      <c r="M25" s="111">
        <f t="shared" si="2"/>
        <v>4.5687600000000002</v>
      </c>
    </row>
    <row r="26" spans="2:13" ht="14.4" x14ac:dyDescent="0.3">
      <c r="B26" s="238">
        <v>7</v>
      </c>
      <c r="C26" s="239">
        <f>C23+1</f>
        <v>45815</v>
      </c>
      <c r="D26" s="242" t="s">
        <v>48</v>
      </c>
      <c r="E26" s="245" t="s">
        <v>150</v>
      </c>
      <c r="F26" s="189" t="s">
        <v>70</v>
      </c>
      <c r="G26" s="187">
        <v>10</v>
      </c>
      <c r="H26" s="95">
        <v>0.33300000000000002</v>
      </c>
      <c r="I26" s="248" t="s">
        <v>74</v>
      </c>
      <c r="J26" s="188" t="s">
        <v>71</v>
      </c>
      <c r="K26" s="96">
        <f t="shared" si="0"/>
        <v>-0.33300000000000002</v>
      </c>
      <c r="L26" s="96">
        <f t="shared" si="1"/>
        <v>0</v>
      </c>
      <c r="M26" s="111">
        <f t="shared" si="2"/>
        <v>-0.33300000000000002</v>
      </c>
    </row>
    <row r="27" spans="2:13" ht="14.4" x14ac:dyDescent="0.3">
      <c r="B27" s="249"/>
      <c r="C27" s="240"/>
      <c r="D27" s="243"/>
      <c r="E27" s="246"/>
      <c r="F27" s="189" t="s">
        <v>74</v>
      </c>
      <c r="G27" s="187">
        <v>7.2</v>
      </c>
      <c r="H27" s="95">
        <v>0.33300000000000002</v>
      </c>
      <c r="I27" s="246"/>
      <c r="J27" s="188" t="s">
        <v>69</v>
      </c>
      <c r="K27" s="96">
        <f t="shared" si="0"/>
        <v>2.0646</v>
      </c>
      <c r="L27" s="96">
        <f t="shared" si="1"/>
        <v>4.1292000000000002E-2</v>
      </c>
      <c r="M27" s="111">
        <f t="shared" si="2"/>
        <v>2.0233080000000001</v>
      </c>
    </row>
    <row r="28" spans="2:13" ht="14.4" x14ac:dyDescent="0.3">
      <c r="B28" s="249"/>
      <c r="C28" s="240"/>
      <c r="D28" s="243"/>
      <c r="E28" s="246"/>
      <c r="F28" s="189" t="s">
        <v>109</v>
      </c>
      <c r="G28" s="187">
        <v>13</v>
      </c>
      <c r="H28" s="95">
        <v>0.33300000000000002</v>
      </c>
      <c r="I28" s="246"/>
      <c r="J28" s="188" t="s">
        <v>71</v>
      </c>
      <c r="K28" s="96">
        <f t="shared" si="0"/>
        <v>-0.33300000000000002</v>
      </c>
      <c r="L28" s="96">
        <f t="shared" si="1"/>
        <v>0</v>
      </c>
      <c r="M28" s="111">
        <f t="shared" si="2"/>
        <v>-0.33300000000000002</v>
      </c>
    </row>
    <row r="29" spans="2:13" ht="14.4" x14ac:dyDescent="0.3">
      <c r="B29" s="249"/>
      <c r="C29" s="239">
        <f>C26</f>
        <v>45815</v>
      </c>
      <c r="D29" s="242" t="s">
        <v>48</v>
      </c>
      <c r="E29" s="245" t="s">
        <v>55</v>
      </c>
      <c r="F29" s="189" t="s">
        <v>76</v>
      </c>
      <c r="G29" s="187">
        <v>11.5</v>
      </c>
      <c r="H29" s="95">
        <v>0.33300000000000002</v>
      </c>
      <c r="I29" s="248" t="s">
        <v>68</v>
      </c>
      <c r="J29" s="188" t="s">
        <v>71</v>
      </c>
      <c r="K29" s="96">
        <f t="shared" si="0"/>
        <v>-0.33300000000000002</v>
      </c>
      <c r="L29" s="96">
        <f t="shared" si="1"/>
        <v>0</v>
      </c>
      <c r="M29" s="111">
        <f t="shared" si="2"/>
        <v>-0.33300000000000002</v>
      </c>
    </row>
    <row r="30" spans="2:13" ht="14.4" x14ac:dyDescent="0.3">
      <c r="B30" s="249"/>
      <c r="C30" s="240"/>
      <c r="D30" s="243"/>
      <c r="E30" s="246"/>
      <c r="F30" s="189" t="s">
        <v>68</v>
      </c>
      <c r="G30" s="187">
        <v>9.8000000000000007</v>
      </c>
      <c r="H30" s="95">
        <v>0.33300000000000002</v>
      </c>
      <c r="I30" s="246"/>
      <c r="J30" s="188" t="s">
        <v>69</v>
      </c>
      <c r="K30" s="96">
        <f t="shared" si="0"/>
        <v>2.9304000000000006</v>
      </c>
      <c r="L30" s="96">
        <f t="shared" si="1"/>
        <v>5.8608000000000014E-2</v>
      </c>
      <c r="M30" s="111">
        <f t="shared" si="2"/>
        <v>2.8717920000000006</v>
      </c>
    </row>
    <row r="31" spans="2:13" ht="14.4" x14ac:dyDescent="0.3">
      <c r="B31" s="250"/>
      <c r="C31" s="240"/>
      <c r="D31" s="243"/>
      <c r="E31" s="246"/>
      <c r="F31" s="189" t="s">
        <v>125</v>
      </c>
      <c r="G31" s="187">
        <v>13</v>
      </c>
      <c r="H31" s="95">
        <v>0.33300000000000002</v>
      </c>
      <c r="I31" s="246"/>
      <c r="J31" s="188" t="s">
        <v>71</v>
      </c>
      <c r="K31" s="96">
        <f t="shared" si="0"/>
        <v>-0.33300000000000002</v>
      </c>
      <c r="L31" s="96">
        <f t="shared" si="1"/>
        <v>0</v>
      </c>
      <c r="M31" s="111">
        <f t="shared" si="2"/>
        <v>-0.33300000000000002</v>
      </c>
    </row>
    <row r="32" spans="2:13" ht="14.4" x14ac:dyDescent="0.3">
      <c r="B32" s="238">
        <v>8</v>
      </c>
      <c r="C32" s="239">
        <f>C29+1</f>
        <v>45816</v>
      </c>
      <c r="D32" s="242" t="s">
        <v>48</v>
      </c>
      <c r="E32" s="245" t="s">
        <v>152</v>
      </c>
      <c r="F32" s="189" t="s">
        <v>74</v>
      </c>
      <c r="G32" s="187">
        <v>13</v>
      </c>
      <c r="H32" s="95">
        <v>0.33300000000000002</v>
      </c>
      <c r="I32" s="248" t="s">
        <v>108</v>
      </c>
      <c r="J32" s="188" t="s">
        <v>71</v>
      </c>
      <c r="K32" s="96">
        <f t="shared" si="0"/>
        <v>-0.33300000000000002</v>
      </c>
      <c r="L32" s="96">
        <f t="shared" si="1"/>
        <v>0</v>
      </c>
      <c r="M32" s="111">
        <f t="shared" si="2"/>
        <v>-0.33300000000000002</v>
      </c>
    </row>
    <row r="33" spans="2:13" ht="14.4" x14ac:dyDescent="0.3">
      <c r="B33" s="249"/>
      <c r="C33" s="240"/>
      <c r="D33" s="243"/>
      <c r="E33" s="246"/>
      <c r="F33" s="189" t="s">
        <v>70</v>
      </c>
      <c r="G33" s="187">
        <v>10</v>
      </c>
      <c r="H33" s="95">
        <v>0.33300000000000002</v>
      </c>
      <c r="I33" s="246"/>
      <c r="J33" s="188" t="s">
        <v>71</v>
      </c>
      <c r="K33" s="96">
        <f t="shared" si="0"/>
        <v>-0.33300000000000002</v>
      </c>
      <c r="L33" s="96">
        <f t="shared" si="1"/>
        <v>0</v>
      </c>
      <c r="M33" s="111">
        <f t="shared" si="2"/>
        <v>-0.33300000000000002</v>
      </c>
    </row>
    <row r="34" spans="2:13" ht="14.4" x14ac:dyDescent="0.3">
      <c r="B34" s="249"/>
      <c r="C34" s="240"/>
      <c r="D34" s="243"/>
      <c r="E34" s="246"/>
      <c r="F34" s="189" t="s">
        <v>108</v>
      </c>
      <c r="G34" s="187">
        <v>14.5</v>
      </c>
      <c r="H34" s="95">
        <v>0.33300000000000002</v>
      </c>
      <c r="I34" s="246"/>
      <c r="J34" s="188" t="s">
        <v>69</v>
      </c>
      <c r="K34" s="96">
        <f t="shared" si="0"/>
        <v>4.4954999999999998</v>
      </c>
      <c r="L34" s="96">
        <f t="shared" si="1"/>
        <v>8.990999999999999E-2</v>
      </c>
      <c r="M34" s="111">
        <f t="shared" si="2"/>
        <v>4.4055900000000001</v>
      </c>
    </row>
    <row r="35" spans="2:13" ht="14.4" x14ac:dyDescent="0.3">
      <c r="B35" s="249"/>
      <c r="C35" s="239">
        <f>C32</f>
        <v>45816</v>
      </c>
      <c r="D35" s="242" t="s">
        <v>48</v>
      </c>
      <c r="E35" s="245" t="s">
        <v>172</v>
      </c>
      <c r="F35" s="189" t="s">
        <v>74</v>
      </c>
      <c r="G35" s="187">
        <v>13</v>
      </c>
      <c r="H35" s="95">
        <v>0.33300000000000002</v>
      </c>
      <c r="I35" s="248" t="s">
        <v>74</v>
      </c>
      <c r="J35" s="188" t="s">
        <v>69</v>
      </c>
      <c r="K35" s="96">
        <f t="shared" si="0"/>
        <v>3.9960000000000004</v>
      </c>
      <c r="L35" s="96">
        <f t="shared" si="1"/>
        <v>7.9920000000000005E-2</v>
      </c>
      <c r="M35" s="111">
        <f t="shared" si="2"/>
        <v>3.9160800000000004</v>
      </c>
    </row>
    <row r="36" spans="2:13" ht="14.4" x14ac:dyDescent="0.3">
      <c r="B36" s="249"/>
      <c r="C36" s="240"/>
      <c r="D36" s="243"/>
      <c r="E36" s="246"/>
      <c r="F36" s="189" t="s">
        <v>70</v>
      </c>
      <c r="G36" s="187">
        <v>12</v>
      </c>
      <c r="H36" s="95">
        <v>0.33300000000000002</v>
      </c>
      <c r="I36" s="246"/>
      <c r="J36" s="188" t="s">
        <v>71</v>
      </c>
      <c r="K36" s="96">
        <f t="shared" si="0"/>
        <v>-0.33300000000000002</v>
      </c>
      <c r="L36" s="96">
        <f t="shared" si="1"/>
        <v>0</v>
      </c>
      <c r="M36" s="111">
        <f t="shared" si="2"/>
        <v>-0.33300000000000002</v>
      </c>
    </row>
    <row r="37" spans="2:13" ht="14.4" x14ac:dyDescent="0.3">
      <c r="B37" s="250"/>
      <c r="C37" s="240"/>
      <c r="D37" s="243"/>
      <c r="E37" s="246"/>
      <c r="F37" s="189" t="s">
        <v>108</v>
      </c>
      <c r="G37" s="187">
        <v>13</v>
      </c>
      <c r="H37" s="95">
        <v>0.33300000000000002</v>
      </c>
      <c r="I37" s="246"/>
      <c r="J37" s="188" t="s">
        <v>71</v>
      </c>
      <c r="K37" s="96">
        <f t="shared" si="0"/>
        <v>-0.33300000000000002</v>
      </c>
      <c r="L37" s="96">
        <f t="shared" si="1"/>
        <v>0</v>
      </c>
      <c r="M37" s="111">
        <f t="shared" si="2"/>
        <v>-0.33300000000000002</v>
      </c>
    </row>
    <row r="38" spans="2:13" ht="14.4" x14ac:dyDescent="0.3">
      <c r="B38" s="238">
        <v>9</v>
      </c>
      <c r="C38" s="239">
        <f>C35+1</f>
        <v>45817</v>
      </c>
      <c r="D38" s="242" t="s">
        <v>48</v>
      </c>
      <c r="E38" s="245" t="s">
        <v>173</v>
      </c>
      <c r="F38" s="189" t="s">
        <v>68</v>
      </c>
      <c r="G38" s="187">
        <v>9.6</v>
      </c>
      <c r="H38" s="95">
        <v>0.33300000000000002</v>
      </c>
      <c r="I38" s="248" t="s">
        <v>156</v>
      </c>
      <c r="J38" s="188" t="s">
        <v>71</v>
      </c>
      <c r="K38" s="96">
        <f t="shared" si="0"/>
        <v>-0.33300000000000002</v>
      </c>
      <c r="L38" s="96">
        <f t="shared" si="1"/>
        <v>0</v>
      </c>
      <c r="M38" s="111">
        <f t="shared" si="2"/>
        <v>-0.33300000000000002</v>
      </c>
    </row>
    <row r="39" spans="2:13" ht="14.4" x14ac:dyDescent="0.3">
      <c r="B39" s="249"/>
      <c r="C39" s="240"/>
      <c r="D39" s="243"/>
      <c r="E39" s="246"/>
      <c r="F39" s="189" t="s">
        <v>125</v>
      </c>
      <c r="G39" s="187">
        <v>18.5</v>
      </c>
      <c r="H39" s="95">
        <v>0.33300000000000002</v>
      </c>
      <c r="I39" s="246"/>
      <c r="J39" s="188" t="s">
        <v>71</v>
      </c>
      <c r="K39" s="96">
        <f t="shared" si="0"/>
        <v>-0.33300000000000002</v>
      </c>
      <c r="L39" s="96">
        <f t="shared" si="1"/>
        <v>0</v>
      </c>
      <c r="M39" s="111">
        <f t="shared" si="2"/>
        <v>-0.33300000000000002</v>
      </c>
    </row>
    <row r="40" spans="2:13" ht="14.4" x14ac:dyDescent="0.3">
      <c r="B40" s="249"/>
      <c r="C40" s="240"/>
      <c r="D40" s="243"/>
      <c r="E40" s="246"/>
      <c r="F40" s="189" t="s">
        <v>108</v>
      </c>
      <c r="G40" s="187">
        <v>17</v>
      </c>
      <c r="H40" s="95">
        <v>0.33300000000000002</v>
      </c>
      <c r="I40" s="246"/>
      <c r="J40" s="188" t="s">
        <v>71</v>
      </c>
      <c r="K40" s="96">
        <f t="shared" si="0"/>
        <v>-0.33300000000000002</v>
      </c>
      <c r="L40" s="96">
        <f t="shared" si="1"/>
        <v>0</v>
      </c>
      <c r="M40" s="111">
        <f t="shared" si="2"/>
        <v>-0.33300000000000002</v>
      </c>
    </row>
    <row r="41" spans="2:13" ht="14.4" x14ac:dyDescent="0.3">
      <c r="B41" s="249"/>
      <c r="C41" s="239">
        <f>C38</f>
        <v>45817</v>
      </c>
      <c r="D41" s="242" t="s">
        <v>48</v>
      </c>
      <c r="E41" s="245" t="s">
        <v>174</v>
      </c>
      <c r="F41" s="189" t="s">
        <v>68</v>
      </c>
      <c r="G41" s="187">
        <v>9.6</v>
      </c>
      <c r="H41" s="95">
        <v>0.33300000000000002</v>
      </c>
      <c r="I41" s="248" t="s">
        <v>75</v>
      </c>
      <c r="J41" s="188" t="s">
        <v>71</v>
      </c>
      <c r="K41" s="96">
        <f t="shared" si="0"/>
        <v>-0.33300000000000002</v>
      </c>
      <c r="L41" s="96">
        <f t="shared" si="1"/>
        <v>0</v>
      </c>
      <c r="M41" s="111">
        <f t="shared" si="2"/>
        <v>-0.33300000000000002</v>
      </c>
    </row>
    <row r="42" spans="2:13" ht="14.4" x14ac:dyDescent="0.3">
      <c r="B42" s="249"/>
      <c r="C42" s="240"/>
      <c r="D42" s="243"/>
      <c r="E42" s="246"/>
      <c r="F42" s="189" t="s">
        <v>125</v>
      </c>
      <c r="G42" s="187">
        <v>14</v>
      </c>
      <c r="H42" s="95">
        <v>0.33300000000000002</v>
      </c>
      <c r="I42" s="246"/>
      <c r="J42" s="188" t="s">
        <v>71</v>
      </c>
      <c r="K42" s="96">
        <f t="shared" si="0"/>
        <v>-0.33300000000000002</v>
      </c>
      <c r="L42" s="96">
        <f t="shared" si="1"/>
        <v>0</v>
      </c>
      <c r="M42" s="111">
        <f t="shared" si="2"/>
        <v>-0.33300000000000002</v>
      </c>
    </row>
    <row r="43" spans="2:13" ht="14.4" x14ac:dyDescent="0.3">
      <c r="B43" s="250"/>
      <c r="C43" s="240"/>
      <c r="D43" s="243"/>
      <c r="E43" s="246"/>
      <c r="F43" s="189" t="s">
        <v>108</v>
      </c>
      <c r="G43" s="187">
        <v>23</v>
      </c>
      <c r="H43" s="95">
        <v>0.33300000000000002</v>
      </c>
      <c r="I43" s="246"/>
      <c r="J43" s="188" t="s">
        <v>71</v>
      </c>
      <c r="K43" s="96">
        <f t="shared" si="0"/>
        <v>-0.33300000000000002</v>
      </c>
      <c r="L43" s="96">
        <f t="shared" si="1"/>
        <v>0</v>
      </c>
      <c r="M43" s="111">
        <f t="shared" si="2"/>
        <v>-0.33300000000000002</v>
      </c>
    </row>
    <row r="44" spans="2:13" ht="14.4" x14ac:dyDescent="0.3">
      <c r="B44" s="238">
        <v>10</v>
      </c>
      <c r="C44" s="239">
        <f>C41+1</f>
        <v>45818</v>
      </c>
      <c r="D44" s="242" t="s">
        <v>53</v>
      </c>
      <c r="E44" s="245" t="s">
        <v>157</v>
      </c>
      <c r="F44" s="189" t="s">
        <v>110</v>
      </c>
      <c r="G44" s="187">
        <v>7.6</v>
      </c>
      <c r="H44" s="95">
        <v>0.33300000000000002</v>
      </c>
      <c r="I44" s="248" t="s">
        <v>68</v>
      </c>
      <c r="J44" s="188" t="s">
        <v>71</v>
      </c>
      <c r="K44" s="96">
        <f t="shared" si="0"/>
        <v>-0.33300000000000002</v>
      </c>
      <c r="L44" s="96">
        <f t="shared" si="1"/>
        <v>0</v>
      </c>
      <c r="M44" s="111">
        <f t="shared" si="2"/>
        <v>-0.33300000000000002</v>
      </c>
    </row>
    <row r="45" spans="2:13" ht="14.4" x14ac:dyDescent="0.3">
      <c r="B45" s="249"/>
      <c r="C45" s="240"/>
      <c r="D45" s="243"/>
      <c r="E45" s="246"/>
      <c r="F45" s="189" t="s">
        <v>74</v>
      </c>
      <c r="G45" s="187">
        <v>11.5</v>
      </c>
      <c r="H45" s="95">
        <v>0.33300000000000002</v>
      </c>
      <c r="I45" s="246"/>
      <c r="J45" s="188" t="s">
        <v>71</v>
      </c>
      <c r="K45" s="96">
        <f t="shared" si="0"/>
        <v>-0.33300000000000002</v>
      </c>
      <c r="L45" s="96">
        <f t="shared" si="1"/>
        <v>0</v>
      </c>
      <c r="M45" s="111">
        <f t="shared" si="2"/>
        <v>-0.33300000000000002</v>
      </c>
    </row>
    <row r="46" spans="2:13" ht="14.4" x14ac:dyDescent="0.3">
      <c r="B46" s="249"/>
      <c r="C46" s="240"/>
      <c r="D46" s="243"/>
      <c r="E46" s="246"/>
      <c r="F46" s="189" t="s">
        <v>70</v>
      </c>
      <c r="G46" s="187">
        <v>10.5</v>
      </c>
      <c r="H46" s="95">
        <v>0.33300000000000002</v>
      </c>
      <c r="I46" s="246"/>
      <c r="J46" s="188" t="s">
        <v>71</v>
      </c>
      <c r="K46" s="96">
        <f t="shared" si="0"/>
        <v>-0.33300000000000002</v>
      </c>
      <c r="L46" s="96">
        <f t="shared" si="1"/>
        <v>0</v>
      </c>
      <c r="M46" s="111">
        <f t="shared" si="2"/>
        <v>-0.33300000000000002</v>
      </c>
    </row>
    <row r="47" spans="2:13" ht="14.4" x14ac:dyDescent="0.3">
      <c r="B47" s="249"/>
      <c r="C47" s="239">
        <f>C44</f>
        <v>45818</v>
      </c>
      <c r="D47" s="242" t="s">
        <v>53</v>
      </c>
      <c r="E47" s="245" t="s">
        <v>175</v>
      </c>
      <c r="F47" s="189" t="s">
        <v>112</v>
      </c>
      <c r="G47" s="187">
        <v>7.8</v>
      </c>
      <c r="H47" s="95">
        <v>0.33300000000000002</v>
      </c>
      <c r="I47" s="248" t="s">
        <v>121</v>
      </c>
      <c r="J47" s="188" t="s">
        <v>71</v>
      </c>
      <c r="K47" s="96">
        <f t="shared" si="0"/>
        <v>-0.33300000000000002</v>
      </c>
      <c r="L47" s="96">
        <f t="shared" si="1"/>
        <v>0</v>
      </c>
      <c r="M47" s="111">
        <f t="shared" si="2"/>
        <v>-0.33300000000000002</v>
      </c>
    </row>
    <row r="48" spans="2:13" ht="14.4" x14ac:dyDescent="0.3">
      <c r="B48" s="249"/>
      <c r="C48" s="240"/>
      <c r="D48" s="243"/>
      <c r="E48" s="246"/>
      <c r="F48" s="189" t="s">
        <v>121</v>
      </c>
      <c r="G48" s="187">
        <v>7.4</v>
      </c>
      <c r="H48" s="95">
        <v>0.33300000000000002</v>
      </c>
      <c r="I48" s="246"/>
      <c r="J48" s="188" t="s">
        <v>69</v>
      </c>
      <c r="K48" s="96">
        <f t="shared" si="0"/>
        <v>2.1312000000000002</v>
      </c>
      <c r="L48" s="96">
        <f t="shared" si="1"/>
        <v>4.2624000000000002E-2</v>
      </c>
      <c r="M48" s="111">
        <f t="shared" si="2"/>
        <v>2.0885760000000002</v>
      </c>
    </row>
    <row r="49" spans="2:13" ht="14.4" x14ac:dyDescent="0.3">
      <c r="B49" s="250"/>
      <c r="C49" s="240"/>
      <c r="D49" s="243"/>
      <c r="E49" s="246"/>
      <c r="F49" s="189" t="s">
        <v>68</v>
      </c>
      <c r="G49" s="187">
        <v>9.8000000000000007</v>
      </c>
      <c r="H49" s="95">
        <v>0.33300000000000002</v>
      </c>
      <c r="I49" s="246"/>
      <c r="J49" s="188" t="s">
        <v>71</v>
      </c>
      <c r="K49" s="96">
        <f t="shared" si="0"/>
        <v>-0.33300000000000002</v>
      </c>
      <c r="L49" s="96">
        <f t="shared" si="1"/>
        <v>0</v>
      </c>
      <c r="M49" s="111">
        <f t="shared" si="2"/>
        <v>-0.33300000000000002</v>
      </c>
    </row>
    <row r="50" spans="2:13" ht="14.4" x14ac:dyDescent="0.3">
      <c r="B50" s="238">
        <v>11</v>
      </c>
      <c r="C50" s="239">
        <f>C47+1</f>
        <v>45819</v>
      </c>
      <c r="D50" s="242" t="s">
        <v>62</v>
      </c>
      <c r="E50" s="245" t="s">
        <v>63</v>
      </c>
      <c r="F50" s="189" t="s">
        <v>112</v>
      </c>
      <c r="G50" s="187">
        <v>8</v>
      </c>
      <c r="H50" s="95">
        <v>0.33300000000000002</v>
      </c>
      <c r="I50" s="248" t="s">
        <v>76</v>
      </c>
      <c r="J50" s="188" t="s">
        <v>71</v>
      </c>
      <c r="K50" s="96">
        <f t="shared" si="0"/>
        <v>-0.33300000000000002</v>
      </c>
      <c r="L50" s="96">
        <f t="shared" si="1"/>
        <v>0</v>
      </c>
      <c r="M50" s="111">
        <f t="shared" si="2"/>
        <v>-0.33300000000000002</v>
      </c>
    </row>
    <row r="51" spans="2:13" ht="14.4" x14ac:dyDescent="0.3">
      <c r="B51" s="236"/>
      <c r="C51" s="240"/>
      <c r="D51" s="243"/>
      <c r="E51" s="246"/>
      <c r="F51" s="189" t="s">
        <v>76</v>
      </c>
      <c r="G51" s="187">
        <v>7</v>
      </c>
      <c r="H51" s="95">
        <v>0.33300000000000002</v>
      </c>
      <c r="I51" s="246"/>
      <c r="J51" s="188" t="s">
        <v>69</v>
      </c>
      <c r="K51" s="96">
        <f t="shared" si="0"/>
        <v>1.9980000000000002</v>
      </c>
      <c r="L51" s="96">
        <f t="shared" si="1"/>
        <v>3.9960000000000002E-2</v>
      </c>
      <c r="M51" s="111">
        <f t="shared" si="2"/>
        <v>1.9580400000000002</v>
      </c>
    </row>
    <row r="52" spans="2:13" ht="14.4" x14ac:dyDescent="0.3">
      <c r="B52" s="251"/>
      <c r="C52" s="240"/>
      <c r="D52" s="243"/>
      <c r="E52" s="246"/>
      <c r="F52" s="189" t="s">
        <v>68</v>
      </c>
      <c r="G52" s="187">
        <v>10.5</v>
      </c>
      <c r="H52" s="95">
        <v>0.33300000000000002</v>
      </c>
      <c r="I52" s="246"/>
      <c r="J52" s="188" t="s">
        <v>71</v>
      </c>
      <c r="K52" s="96">
        <f t="shared" si="0"/>
        <v>-0.33300000000000002</v>
      </c>
      <c r="L52" s="96">
        <f t="shared" si="1"/>
        <v>0</v>
      </c>
      <c r="M52" s="111">
        <f t="shared" si="2"/>
        <v>-0.33300000000000002</v>
      </c>
    </row>
    <row r="53" spans="2:13" ht="14.4" x14ac:dyDescent="0.3">
      <c r="B53" s="238">
        <v>12</v>
      </c>
      <c r="C53" s="239">
        <f>C50+1</f>
        <v>45820</v>
      </c>
      <c r="D53" s="242" t="s">
        <v>62</v>
      </c>
      <c r="E53" s="245" t="s">
        <v>65</v>
      </c>
      <c r="F53" s="189" t="s">
        <v>112</v>
      </c>
      <c r="G53" s="187">
        <v>9.6</v>
      </c>
      <c r="H53" s="95">
        <v>0.33300000000000002</v>
      </c>
      <c r="I53" s="248" t="s">
        <v>78</v>
      </c>
      <c r="J53" s="188" t="s">
        <v>71</v>
      </c>
      <c r="K53" s="96">
        <f t="shared" si="0"/>
        <v>-0.33300000000000002</v>
      </c>
      <c r="L53" s="96">
        <f t="shared" si="1"/>
        <v>0</v>
      </c>
      <c r="M53" s="111">
        <f t="shared" si="2"/>
        <v>-0.33300000000000002</v>
      </c>
    </row>
    <row r="54" spans="2:13" ht="14.4" x14ac:dyDescent="0.3">
      <c r="B54" s="236"/>
      <c r="C54" s="240"/>
      <c r="D54" s="243"/>
      <c r="E54" s="246"/>
      <c r="F54" s="189" t="s">
        <v>121</v>
      </c>
      <c r="G54" s="187">
        <v>12</v>
      </c>
      <c r="H54" s="95">
        <v>0.33300000000000002</v>
      </c>
      <c r="I54" s="246"/>
      <c r="J54" s="188" t="s">
        <v>71</v>
      </c>
      <c r="K54" s="96">
        <f t="shared" si="0"/>
        <v>-0.33300000000000002</v>
      </c>
      <c r="L54" s="96">
        <f t="shared" si="1"/>
        <v>0</v>
      </c>
      <c r="M54" s="111">
        <f t="shared" si="2"/>
        <v>-0.33300000000000002</v>
      </c>
    </row>
    <row r="55" spans="2:13" ht="14.4" x14ac:dyDescent="0.3">
      <c r="B55" s="251"/>
      <c r="C55" s="240"/>
      <c r="D55" s="243"/>
      <c r="E55" s="246"/>
      <c r="F55" s="189" t="s">
        <v>68</v>
      </c>
      <c r="G55" s="187">
        <v>9.8000000000000007</v>
      </c>
      <c r="H55" s="95">
        <v>0.33300000000000002</v>
      </c>
      <c r="I55" s="246"/>
      <c r="J55" s="188" t="s">
        <v>71</v>
      </c>
      <c r="K55" s="96">
        <f t="shared" si="0"/>
        <v>-0.33300000000000002</v>
      </c>
      <c r="L55" s="96">
        <f t="shared" si="1"/>
        <v>0</v>
      </c>
      <c r="M55" s="111">
        <f t="shared" si="2"/>
        <v>-0.33300000000000002</v>
      </c>
    </row>
    <row r="56" spans="2:13" ht="14.4" x14ac:dyDescent="0.3">
      <c r="B56" s="213">
        <v>13</v>
      </c>
      <c r="C56" s="202">
        <f>C53+1</f>
        <v>45821</v>
      </c>
      <c r="D56" s="203" t="s">
        <v>47</v>
      </c>
      <c r="E56" s="204"/>
      <c r="F56" s="205"/>
      <c r="G56" s="206"/>
      <c r="H56" s="207">
        <v>0</v>
      </c>
      <c r="I56" s="205"/>
      <c r="J56" s="208"/>
      <c r="K56" s="209">
        <f t="shared" si="0"/>
        <v>0</v>
      </c>
      <c r="L56" s="209">
        <f t="shared" si="1"/>
        <v>0</v>
      </c>
      <c r="M56" s="210">
        <f t="shared" si="2"/>
        <v>0</v>
      </c>
    </row>
    <row r="57" spans="2:13" ht="14.4" x14ac:dyDescent="0.3">
      <c r="B57" s="238">
        <v>14</v>
      </c>
      <c r="C57" s="239">
        <f>C56+1</f>
        <v>45822</v>
      </c>
      <c r="D57" s="242" t="s">
        <v>105</v>
      </c>
      <c r="E57" s="245" t="s">
        <v>79</v>
      </c>
      <c r="F57" s="189" t="s">
        <v>68</v>
      </c>
      <c r="G57" s="187">
        <v>14</v>
      </c>
      <c r="H57" s="95">
        <v>0.33300000000000002</v>
      </c>
      <c r="I57" s="248" t="s">
        <v>106</v>
      </c>
      <c r="J57" s="188" t="s">
        <v>71</v>
      </c>
      <c r="K57" s="96">
        <f t="shared" si="0"/>
        <v>-0.33300000000000002</v>
      </c>
      <c r="L57" s="96">
        <f t="shared" si="1"/>
        <v>0</v>
      </c>
      <c r="M57" s="111">
        <f t="shared" si="2"/>
        <v>-0.33300000000000002</v>
      </c>
    </row>
    <row r="58" spans="2:13" ht="14.4" x14ac:dyDescent="0.3">
      <c r="B58" s="236"/>
      <c r="C58" s="240"/>
      <c r="D58" s="243"/>
      <c r="E58" s="246"/>
      <c r="F58" s="189" t="s">
        <v>125</v>
      </c>
      <c r="G58" s="187">
        <v>30</v>
      </c>
      <c r="H58" s="95">
        <v>0.33300000000000002</v>
      </c>
      <c r="I58" s="246"/>
      <c r="J58" s="188" t="s">
        <v>71</v>
      </c>
      <c r="K58" s="96">
        <f t="shared" si="0"/>
        <v>-0.33300000000000002</v>
      </c>
      <c r="L58" s="96">
        <f t="shared" si="1"/>
        <v>0</v>
      </c>
      <c r="M58" s="111">
        <f t="shared" si="2"/>
        <v>-0.33300000000000002</v>
      </c>
    </row>
    <row r="59" spans="2:13" ht="14.4" x14ac:dyDescent="0.3">
      <c r="B59" s="251"/>
      <c r="C59" s="240"/>
      <c r="D59" s="243"/>
      <c r="E59" s="246"/>
      <c r="F59" s="189" t="s">
        <v>108</v>
      </c>
      <c r="G59" s="187">
        <v>13</v>
      </c>
      <c r="H59" s="95">
        <v>0.33300000000000002</v>
      </c>
      <c r="I59" s="246"/>
      <c r="J59" s="188" t="s">
        <v>71</v>
      </c>
      <c r="K59" s="96">
        <f t="shared" si="0"/>
        <v>-0.33300000000000002</v>
      </c>
      <c r="L59" s="96">
        <f t="shared" si="1"/>
        <v>0</v>
      </c>
      <c r="M59" s="111">
        <f t="shared" si="2"/>
        <v>-0.33300000000000002</v>
      </c>
    </row>
    <row r="60" spans="2:13" ht="14.4" x14ac:dyDescent="0.3">
      <c r="B60" s="238">
        <v>15</v>
      </c>
      <c r="C60" s="239">
        <f>C57+1</f>
        <v>45823</v>
      </c>
      <c r="D60" s="242" t="s">
        <v>105</v>
      </c>
      <c r="E60" s="245" t="s">
        <v>116</v>
      </c>
      <c r="F60" s="189" t="s">
        <v>68</v>
      </c>
      <c r="G60" s="187">
        <v>10</v>
      </c>
      <c r="H60" s="95">
        <v>0.33300000000000002</v>
      </c>
      <c r="I60" s="248" t="s">
        <v>107</v>
      </c>
      <c r="J60" s="188" t="s">
        <v>71</v>
      </c>
      <c r="K60" s="96">
        <f t="shared" si="0"/>
        <v>-0.33300000000000002</v>
      </c>
      <c r="L60" s="96">
        <f t="shared" si="1"/>
        <v>0</v>
      </c>
      <c r="M60" s="111">
        <f t="shared" si="2"/>
        <v>-0.33300000000000002</v>
      </c>
    </row>
    <row r="61" spans="2:13" ht="14.4" x14ac:dyDescent="0.3">
      <c r="B61" s="236"/>
      <c r="C61" s="240"/>
      <c r="D61" s="243"/>
      <c r="E61" s="246"/>
      <c r="F61" s="189" t="s">
        <v>164</v>
      </c>
      <c r="G61" s="187">
        <v>28</v>
      </c>
      <c r="H61" s="95">
        <v>0.33300000000000002</v>
      </c>
      <c r="I61" s="246"/>
      <c r="J61" s="188" t="s">
        <v>71</v>
      </c>
      <c r="K61" s="96">
        <f t="shared" ref="K61:K110" si="3">IF(J61="w",(G61-1)*H61,-H61)</f>
        <v>-0.33300000000000002</v>
      </c>
      <c r="L61" s="96">
        <f t="shared" ref="L61:L110" si="4">IF(J61="w",(K61/100*2),0)</f>
        <v>0</v>
      </c>
      <c r="M61" s="111">
        <f t="shared" ref="M61:M110" si="5">K61-L61</f>
        <v>-0.33300000000000002</v>
      </c>
    </row>
    <row r="62" spans="2:13" ht="14.4" x14ac:dyDescent="0.3">
      <c r="B62" s="251"/>
      <c r="C62" s="240"/>
      <c r="D62" s="243"/>
      <c r="E62" s="246"/>
      <c r="F62" s="189" t="s">
        <v>108</v>
      </c>
      <c r="G62" s="187">
        <v>15</v>
      </c>
      <c r="H62" s="95">
        <v>0.33300000000000002</v>
      </c>
      <c r="I62" s="246"/>
      <c r="J62" s="188" t="s">
        <v>71</v>
      </c>
      <c r="K62" s="96">
        <f t="shared" si="3"/>
        <v>-0.33300000000000002</v>
      </c>
      <c r="L62" s="96">
        <f t="shared" si="4"/>
        <v>0</v>
      </c>
      <c r="M62" s="111">
        <f t="shared" si="5"/>
        <v>-0.33300000000000002</v>
      </c>
    </row>
    <row r="63" spans="2:13" ht="14.4" x14ac:dyDescent="0.3">
      <c r="B63" s="238">
        <v>16</v>
      </c>
      <c r="C63" s="239">
        <f>C60+1</f>
        <v>45824</v>
      </c>
      <c r="D63" s="242" t="s">
        <v>105</v>
      </c>
      <c r="E63" s="245" t="s">
        <v>176</v>
      </c>
      <c r="F63" s="189" t="s">
        <v>110</v>
      </c>
      <c r="G63" s="187">
        <v>7.6</v>
      </c>
      <c r="H63" s="95">
        <v>0.33300000000000002</v>
      </c>
      <c r="I63" s="248" t="s">
        <v>108</v>
      </c>
      <c r="J63" s="188" t="s">
        <v>71</v>
      </c>
      <c r="K63" s="96">
        <f t="shared" si="3"/>
        <v>-0.33300000000000002</v>
      </c>
      <c r="L63" s="96">
        <f t="shared" si="4"/>
        <v>0</v>
      </c>
      <c r="M63" s="111">
        <f t="shared" si="5"/>
        <v>-0.33300000000000002</v>
      </c>
    </row>
    <row r="64" spans="2:13" ht="14.4" x14ac:dyDescent="0.3">
      <c r="B64" s="236"/>
      <c r="C64" s="240"/>
      <c r="D64" s="243"/>
      <c r="E64" s="246"/>
      <c r="F64" s="189" t="s">
        <v>74</v>
      </c>
      <c r="G64" s="187">
        <v>8.4</v>
      </c>
      <c r="H64" s="95">
        <v>0.33300000000000002</v>
      </c>
      <c r="I64" s="246"/>
      <c r="J64" s="188" t="s">
        <v>71</v>
      </c>
      <c r="K64" s="96">
        <f t="shared" si="3"/>
        <v>-0.33300000000000002</v>
      </c>
      <c r="L64" s="96">
        <f t="shared" si="4"/>
        <v>0</v>
      </c>
      <c r="M64" s="111">
        <f t="shared" si="5"/>
        <v>-0.33300000000000002</v>
      </c>
    </row>
    <row r="65" spans="2:13" ht="14.4" x14ac:dyDescent="0.3">
      <c r="B65" s="251"/>
      <c r="C65" s="240"/>
      <c r="D65" s="243"/>
      <c r="E65" s="246"/>
      <c r="F65" s="189" t="s">
        <v>70</v>
      </c>
      <c r="G65" s="187">
        <v>9.6</v>
      </c>
      <c r="H65" s="95">
        <v>0.33300000000000002</v>
      </c>
      <c r="I65" s="246"/>
      <c r="J65" s="188" t="s">
        <v>71</v>
      </c>
      <c r="K65" s="96">
        <f t="shared" si="3"/>
        <v>-0.33300000000000002</v>
      </c>
      <c r="L65" s="96">
        <f t="shared" si="4"/>
        <v>0</v>
      </c>
      <c r="M65" s="111">
        <f t="shared" si="5"/>
        <v>-0.33300000000000002</v>
      </c>
    </row>
    <row r="66" spans="2:13" ht="14.4" x14ac:dyDescent="0.3">
      <c r="B66" s="238">
        <v>17</v>
      </c>
      <c r="C66" s="239">
        <f>C63+1</f>
        <v>45825</v>
      </c>
      <c r="D66" s="242" t="s">
        <v>105</v>
      </c>
      <c r="E66" s="245" t="s">
        <v>177</v>
      </c>
      <c r="F66" s="189" t="s">
        <v>110</v>
      </c>
      <c r="G66" s="187">
        <v>7.8</v>
      </c>
      <c r="H66" s="95">
        <v>0.33300000000000002</v>
      </c>
      <c r="I66" s="248" t="s">
        <v>106</v>
      </c>
      <c r="J66" s="188" t="s">
        <v>71</v>
      </c>
      <c r="K66" s="96">
        <f t="shared" si="3"/>
        <v>-0.33300000000000002</v>
      </c>
      <c r="L66" s="96">
        <f t="shared" si="4"/>
        <v>0</v>
      </c>
      <c r="M66" s="111">
        <f t="shared" si="5"/>
        <v>-0.33300000000000002</v>
      </c>
    </row>
    <row r="67" spans="2:13" ht="14.4" x14ac:dyDescent="0.3">
      <c r="B67" s="236"/>
      <c r="C67" s="240"/>
      <c r="D67" s="243"/>
      <c r="E67" s="246"/>
      <c r="F67" s="189" t="s">
        <v>70</v>
      </c>
      <c r="G67" s="187">
        <v>9.1999999999999993</v>
      </c>
      <c r="H67" s="95">
        <v>0.33300000000000002</v>
      </c>
      <c r="I67" s="246"/>
      <c r="J67" s="188" t="s">
        <v>71</v>
      </c>
      <c r="K67" s="96">
        <f t="shared" si="3"/>
        <v>-0.33300000000000002</v>
      </c>
      <c r="L67" s="96">
        <f t="shared" si="4"/>
        <v>0</v>
      </c>
      <c r="M67" s="111">
        <f t="shared" si="5"/>
        <v>-0.33300000000000002</v>
      </c>
    </row>
    <row r="68" spans="2:13" ht="14.4" x14ac:dyDescent="0.3">
      <c r="B68" s="236"/>
      <c r="C68" s="240"/>
      <c r="D68" s="243"/>
      <c r="E68" s="246"/>
      <c r="F68" s="189" t="s">
        <v>109</v>
      </c>
      <c r="G68" s="187">
        <v>17</v>
      </c>
      <c r="H68" s="95">
        <v>0.33300000000000002</v>
      </c>
      <c r="I68" s="246"/>
      <c r="J68" s="188" t="s">
        <v>71</v>
      </c>
      <c r="K68" s="96">
        <f t="shared" si="3"/>
        <v>-0.33300000000000002</v>
      </c>
      <c r="L68" s="96">
        <f t="shared" si="4"/>
        <v>0</v>
      </c>
      <c r="M68" s="111">
        <f t="shared" si="5"/>
        <v>-0.33300000000000002</v>
      </c>
    </row>
    <row r="69" spans="2:13" ht="14.4" x14ac:dyDescent="0.3">
      <c r="B69" s="236"/>
      <c r="C69" s="239">
        <f>C66</f>
        <v>45825</v>
      </c>
      <c r="D69" s="242" t="s">
        <v>105</v>
      </c>
      <c r="E69" s="245" t="s">
        <v>178</v>
      </c>
      <c r="F69" s="189" t="s">
        <v>112</v>
      </c>
      <c r="G69" s="190">
        <v>7.6</v>
      </c>
      <c r="H69" s="95">
        <v>0.33300000000000002</v>
      </c>
      <c r="I69" s="248" t="s">
        <v>125</v>
      </c>
      <c r="J69" s="188" t="s">
        <v>71</v>
      </c>
      <c r="K69" s="96">
        <f t="shared" si="3"/>
        <v>-0.33300000000000002</v>
      </c>
      <c r="L69" s="96">
        <f t="shared" si="4"/>
        <v>0</v>
      </c>
      <c r="M69" s="111">
        <f t="shared" si="5"/>
        <v>-0.33300000000000002</v>
      </c>
    </row>
    <row r="70" spans="2:13" ht="14.4" x14ac:dyDescent="0.3">
      <c r="B70" s="236"/>
      <c r="C70" s="240"/>
      <c r="D70" s="243"/>
      <c r="E70" s="246"/>
      <c r="F70" s="189" t="s">
        <v>121</v>
      </c>
      <c r="G70" s="190">
        <v>8</v>
      </c>
      <c r="H70" s="95">
        <v>0.33300000000000002</v>
      </c>
      <c r="I70" s="246"/>
      <c r="J70" s="188" t="s">
        <v>71</v>
      </c>
      <c r="K70" s="96">
        <f t="shared" si="3"/>
        <v>-0.33300000000000002</v>
      </c>
      <c r="L70" s="96">
        <f t="shared" si="4"/>
        <v>0</v>
      </c>
      <c r="M70" s="111">
        <f t="shared" si="5"/>
        <v>-0.33300000000000002</v>
      </c>
    </row>
    <row r="71" spans="2:13" ht="14.4" x14ac:dyDescent="0.3">
      <c r="B71" s="251"/>
      <c r="C71" s="240"/>
      <c r="D71" s="243"/>
      <c r="E71" s="246"/>
      <c r="F71" s="189" t="s">
        <v>68</v>
      </c>
      <c r="G71" s="190">
        <v>9.6</v>
      </c>
      <c r="H71" s="95">
        <v>0.33300000000000002</v>
      </c>
      <c r="I71" s="246"/>
      <c r="J71" s="188" t="s">
        <v>71</v>
      </c>
      <c r="K71" s="96">
        <f t="shared" si="3"/>
        <v>-0.33300000000000002</v>
      </c>
      <c r="L71" s="96">
        <f t="shared" si="4"/>
        <v>0</v>
      </c>
      <c r="M71" s="111">
        <f t="shared" si="5"/>
        <v>-0.33300000000000002</v>
      </c>
    </row>
    <row r="72" spans="2:13" ht="14.4" x14ac:dyDescent="0.3">
      <c r="B72" s="238">
        <v>18</v>
      </c>
      <c r="C72" s="239">
        <f>C69+1</f>
        <v>45826</v>
      </c>
      <c r="D72" s="242" t="s">
        <v>105</v>
      </c>
      <c r="E72" s="245" t="s">
        <v>179</v>
      </c>
      <c r="F72" s="189" t="s">
        <v>68</v>
      </c>
      <c r="G72" s="190">
        <v>10</v>
      </c>
      <c r="H72" s="95">
        <v>0.33300000000000002</v>
      </c>
      <c r="I72" s="248" t="s">
        <v>76</v>
      </c>
      <c r="J72" s="188" t="s">
        <v>71</v>
      </c>
      <c r="K72" s="96">
        <f t="shared" si="3"/>
        <v>-0.33300000000000002</v>
      </c>
      <c r="L72" s="96">
        <f t="shared" si="4"/>
        <v>0</v>
      </c>
      <c r="M72" s="111">
        <f t="shared" si="5"/>
        <v>-0.33300000000000002</v>
      </c>
    </row>
    <row r="73" spans="2:13" ht="14.4" x14ac:dyDescent="0.3">
      <c r="B73" s="236"/>
      <c r="C73" s="240"/>
      <c r="D73" s="243"/>
      <c r="E73" s="246"/>
      <c r="F73" s="189" t="s">
        <v>108</v>
      </c>
      <c r="G73" s="190">
        <v>20</v>
      </c>
      <c r="H73" s="95">
        <v>0.33300000000000002</v>
      </c>
      <c r="I73" s="246"/>
      <c r="J73" s="188" t="s">
        <v>71</v>
      </c>
      <c r="K73" s="96">
        <f t="shared" si="3"/>
        <v>-0.33300000000000002</v>
      </c>
      <c r="L73" s="96">
        <f t="shared" si="4"/>
        <v>0</v>
      </c>
      <c r="M73" s="111">
        <f t="shared" si="5"/>
        <v>-0.33300000000000002</v>
      </c>
    </row>
    <row r="74" spans="2:13" ht="14.4" x14ac:dyDescent="0.3">
      <c r="B74" s="251"/>
      <c r="C74" s="240"/>
      <c r="D74" s="243"/>
      <c r="E74" s="246"/>
      <c r="F74" s="189" t="s">
        <v>164</v>
      </c>
      <c r="G74" s="190">
        <v>22</v>
      </c>
      <c r="H74" s="95">
        <v>0.33300000000000002</v>
      </c>
      <c r="I74" s="246"/>
      <c r="J74" s="188" t="s">
        <v>71</v>
      </c>
      <c r="K74" s="96">
        <f t="shared" si="3"/>
        <v>-0.33300000000000002</v>
      </c>
      <c r="L74" s="96">
        <f t="shared" si="4"/>
        <v>0</v>
      </c>
      <c r="M74" s="111">
        <f t="shared" si="5"/>
        <v>-0.33300000000000002</v>
      </c>
    </row>
    <row r="75" spans="2:13" ht="14.4" x14ac:dyDescent="0.3">
      <c r="B75" s="238">
        <v>19</v>
      </c>
      <c r="C75" s="239">
        <f t="shared" ref="C75" si="6">C72+1</f>
        <v>45827</v>
      </c>
      <c r="D75" s="242" t="s">
        <v>105</v>
      </c>
      <c r="E75" s="245" t="s">
        <v>127</v>
      </c>
      <c r="F75" s="189" t="s">
        <v>70</v>
      </c>
      <c r="G75" s="190">
        <v>10</v>
      </c>
      <c r="H75" s="95">
        <v>0.33300000000000002</v>
      </c>
      <c r="I75" s="248" t="s">
        <v>68</v>
      </c>
      <c r="J75" s="188" t="s">
        <v>71</v>
      </c>
      <c r="K75" s="96">
        <f t="shared" si="3"/>
        <v>-0.33300000000000002</v>
      </c>
      <c r="L75" s="96">
        <f t="shared" si="4"/>
        <v>0</v>
      </c>
      <c r="M75" s="111">
        <f t="shared" si="5"/>
        <v>-0.33300000000000002</v>
      </c>
    </row>
    <row r="76" spans="2:13" ht="14.4" x14ac:dyDescent="0.3">
      <c r="B76" s="236"/>
      <c r="C76" s="240"/>
      <c r="D76" s="243"/>
      <c r="E76" s="246"/>
      <c r="F76" s="189" t="s">
        <v>109</v>
      </c>
      <c r="G76" s="190">
        <v>16</v>
      </c>
      <c r="H76" s="95">
        <v>0.33300000000000002</v>
      </c>
      <c r="I76" s="246"/>
      <c r="J76" s="188" t="s">
        <v>71</v>
      </c>
      <c r="K76" s="96">
        <f t="shared" si="3"/>
        <v>-0.33300000000000002</v>
      </c>
      <c r="L76" s="96">
        <f t="shared" si="4"/>
        <v>0</v>
      </c>
      <c r="M76" s="111">
        <f t="shared" si="5"/>
        <v>-0.33300000000000002</v>
      </c>
    </row>
    <row r="77" spans="2:13" ht="14.4" x14ac:dyDescent="0.3">
      <c r="B77" s="236"/>
      <c r="C77" s="240"/>
      <c r="D77" s="243"/>
      <c r="E77" s="246"/>
      <c r="F77" s="189" t="s">
        <v>108</v>
      </c>
      <c r="G77" s="190">
        <v>13</v>
      </c>
      <c r="H77" s="95">
        <v>0.33300000000000002</v>
      </c>
      <c r="I77" s="246"/>
      <c r="J77" s="188" t="s">
        <v>71</v>
      </c>
      <c r="K77" s="96">
        <f t="shared" si="3"/>
        <v>-0.33300000000000002</v>
      </c>
      <c r="L77" s="96">
        <f t="shared" si="4"/>
        <v>0</v>
      </c>
      <c r="M77" s="111">
        <f t="shared" si="5"/>
        <v>-0.33300000000000002</v>
      </c>
    </row>
    <row r="78" spans="2:13" ht="14.4" x14ac:dyDescent="0.3">
      <c r="B78" s="236"/>
      <c r="C78" s="239">
        <f>C75</f>
        <v>45827</v>
      </c>
      <c r="D78" s="242" t="s">
        <v>105</v>
      </c>
      <c r="E78" s="245" t="s">
        <v>180</v>
      </c>
      <c r="F78" s="189" t="s">
        <v>74</v>
      </c>
      <c r="G78" s="190">
        <v>7.8</v>
      </c>
      <c r="H78" s="95">
        <v>0.33300000000000002</v>
      </c>
      <c r="I78" s="248" t="s">
        <v>109</v>
      </c>
      <c r="J78" s="188" t="s">
        <v>71</v>
      </c>
      <c r="K78" s="96">
        <f t="shared" si="3"/>
        <v>-0.33300000000000002</v>
      </c>
      <c r="L78" s="96">
        <f t="shared" si="4"/>
        <v>0</v>
      </c>
      <c r="M78" s="111">
        <f t="shared" si="5"/>
        <v>-0.33300000000000002</v>
      </c>
    </row>
    <row r="79" spans="2:13" ht="14.4" x14ac:dyDescent="0.3">
      <c r="B79" s="236"/>
      <c r="C79" s="240"/>
      <c r="D79" s="243"/>
      <c r="E79" s="246"/>
      <c r="F79" s="189" t="s">
        <v>181</v>
      </c>
      <c r="G79" s="190">
        <v>11</v>
      </c>
      <c r="H79" s="95">
        <v>0.33300000000000002</v>
      </c>
      <c r="I79" s="246"/>
      <c r="J79" s="188" t="s">
        <v>71</v>
      </c>
      <c r="K79" s="96">
        <f t="shared" si="3"/>
        <v>-0.33300000000000002</v>
      </c>
      <c r="L79" s="96">
        <f t="shared" si="4"/>
        <v>0</v>
      </c>
      <c r="M79" s="111">
        <f t="shared" si="5"/>
        <v>-0.33300000000000002</v>
      </c>
    </row>
    <row r="80" spans="2:13" ht="14.4" x14ac:dyDescent="0.3">
      <c r="B80" s="251"/>
      <c r="C80" s="240"/>
      <c r="D80" s="243"/>
      <c r="E80" s="246"/>
      <c r="F80" s="189" t="s">
        <v>109</v>
      </c>
      <c r="G80" s="190">
        <v>14.5</v>
      </c>
      <c r="H80" s="95">
        <v>0.33300000000000002</v>
      </c>
      <c r="I80" s="246"/>
      <c r="J80" s="188" t="s">
        <v>69</v>
      </c>
      <c r="K80" s="96">
        <f t="shared" si="3"/>
        <v>4.4954999999999998</v>
      </c>
      <c r="L80" s="96">
        <f t="shared" si="4"/>
        <v>8.990999999999999E-2</v>
      </c>
      <c r="M80" s="111">
        <f t="shared" si="5"/>
        <v>4.4055900000000001</v>
      </c>
    </row>
    <row r="81" spans="2:13" ht="14.4" x14ac:dyDescent="0.3">
      <c r="B81" s="238">
        <v>20</v>
      </c>
      <c r="C81" s="239">
        <f>C78+1</f>
        <v>45828</v>
      </c>
      <c r="D81" s="242" t="s">
        <v>105</v>
      </c>
      <c r="E81" s="245" t="s">
        <v>129</v>
      </c>
      <c r="F81" s="189" t="s">
        <v>110</v>
      </c>
      <c r="G81" s="190">
        <v>9</v>
      </c>
      <c r="H81" s="95">
        <v>0.33300000000000002</v>
      </c>
      <c r="I81" s="248" t="s">
        <v>125</v>
      </c>
      <c r="J81" s="188" t="s">
        <v>71</v>
      </c>
      <c r="K81" s="96">
        <f t="shared" si="3"/>
        <v>-0.33300000000000002</v>
      </c>
      <c r="L81" s="96">
        <f t="shared" si="4"/>
        <v>0</v>
      </c>
      <c r="M81" s="111">
        <f t="shared" si="5"/>
        <v>-0.33300000000000002</v>
      </c>
    </row>
    <row r="82" spans="2:13" ht="14.4" x14ac:dyDescent="0.3">
      <c r="B82" s="236"/>
      <c r="C82" s="240"/>
      <c r="D82" s="243"/>
      <c r="E82" s="246"/>
      <c r="F82" s="189" t="s">
        <v>74</v>
      </c>
      <c r="G82" s="190">
        <v>11.5</v>
      </c>
      <c r="H82" s="95">
        <v>0.33300000000000002</v>
      </c>
      <c r="I82" s="246"/>
      <c r="J82" s="188" t="s">
        <v>71</v>
      </c>
      <c r="K82" s="96">
        <f t="shared" si="3"/>
        <v>-0.33300000000000002</v>
      </c>
      <c r="L82" s="96">
        <f t="shared" si="4"/>
        <v>0</v>
      </c>
      <c r="M82" s="111">
        <f t="shared" si="5"/>
        <v>-0.33300000000000002</v>
      </c>
    </row>
    <row r="83" spans="2:13" ht="14.4" x14ac:dyDescent="0.3">
      <c r="B83" s="236"/>
      <c r="C83" s="240"/>
      <c r="D83" s="243"/>
      <c r="E83" s="246"/>
      <c r="F83" s="189" t="s">
        <v>70</v>
      </c>
      <c r="G83" s="190">
        <v>10</v>
      </c>
      <c r="H83" s="95">
        <v>0.33300000000000002</v>
      </c>
      <c r="I83" s="246"/>
      <c r="J83" s="188" t="s">
        <v>71</v>
      </c>
      <c r="K83" s="96">
        <f t="shared" si="3"/>
        <v>-0.33300000000000002</v>
      </c>
      <c r="L83" s="96">
        <f t="shared" si="4"/>
        <v>0</v>
      </c>
      <c r="M83" s="111">
        <f t="shared" si="5"/>
        <v>-0.33300000000000002</v>
      </c>
    </row>
    <row r="84" spans="2:13" ht="14.4" x14ac:dyDescent="0.3">
      <c r="B84" s="236"/>
      <c r="C84" s="239">
        <f>C81</f>
        <v>45828</v>
      </c>
      <c r="D84" s="242" t="s">
        <v>105</v>
      </c>
      <c r="E84" s="245" t="s">
        <v>182</v>
      </c>
      <c r="F84" s="189" t="s">
        <v>76</v>
      </c>
      <c r="G84" s="190">
        <v>7.6</v>
      </c>
      <c r="H84" s="95">
        <v>0.33300000000000002</v>
      </c>
      <c r="I84" s="248" t="s">
        <v>110</v>
      </c>
      <c r="J84" s="188" t="s">
        <v>71</v>
      </c>
      <c r="K84" s="96">
        <f t="shared" si="3"/>
        <v>-0.33300000000000002</v>
      </c>
      <c r="L84" s="96">
        <f t="shared" si="4"/>
        <v>0</v>
      </c>
      <c r="M84" s="111">
        <f t="shared" si="5"/>
        <v>-0.33300000000000002</v>
      </c>
    </row>
    <row r="85" spans="2:13" ht="14.4" x14ac:dyDescent="0.3">
      <c r="B85" s="236"/>
      <c r="C85" s="240"/>
      <c r="D85" s="243"/>
      <c r="E85" s="246"/>
      <c r="F85" s="189" t="s">
        <v>70</v>
      </c>
      <c r="G85" s="190">
        <v>16</v>
      </c>
      <c r="H85" s="95">
        <v>0.33300000000000002</v>
      </c>
      <c r="I85" s="246"/>
      <c r="J85" s="188" t="s">
        <v>71</v>
      </c>
      <c r="K85" s="96">
        <f t="shared" si="3"/>
        <v>-0.33300000000000002</v>
      </c>
      <c r="L85" s="96">
        <f t="shared" si="4"/>
        <v>0</v>
      </c>
      <c r="M85" s="111">
        <f t="shared" si="5"/>
        <v>-0.33300000000000002</v>
      </c>
    </row>
    <row r="86" spans="2:13" ht="14.4" x14ac:dyDescent="0.3">
      <c r="B86" s="251"/>
      <c r="C86" s="240"/>
      <c r="D86" s="243"/>
      <c r="E86" s="246"/>
      <c r="F86" s="189" t="s">
        <v>68</v>
      </c>
      <c r="G86" s="190">
        <v>10</v>
      </c>
      <c r="H86" s="95">
        <v>0.33300000000000002</v>
      </c>
      <c r="I86" s="246"/>
      <c r="J86" s="188" t="s">
        <v>71</v>
      </c>
      <c r="K86" s="96">
        <f t="shared" si="3"/>
        <v>-0.33300000000000002</v>
      </c>
      <c r="L86" s="96">
        <f t="shared" si="4"/>
        <v>0</v>
      </c>
      <c r="M86" s="111">
        <f t="shared" si="5"/>
        <v>-0.33300000000000002</v>
      </c>
    </row>
    <row r="87" spans="2:13" ht="14.4" x14ac:dyDescent="0.3">
      <c r="B87" s="238">
        <v>21</v>
      </c>
      <c r="C87" s="239">
        <f t="shared" ref="C87" si="7">C84+1</f>
        <v>45829</v>
      </c>
      <c r="D87" s="242" t="s">
        <v>105</v>
      </c>
      <c r="E87" s="245" t="s">
        <v>183</v>
      </c>
      <c r="F87" s="189" t="s">
        <v>70</v>
      </c>
      <c r="G87" s="190">
        <v>9.4</v>
      </c>
      <c r="H87" s="95">
        <v>0.33300000000000002</v>
      </c>
      <c r="I87" s="248" t="s">
        <v>111</v>
      </c>
      <c r="J87" s="188" t="s">
        <v>71</v>
      </c>
      <c r="K87" s="96">
        <f t="shared" si="3"/>
        <v>-0.33300000000000002</v>
      </c>
      <c r="L87" s="96">
        <f t="shared" si="4"/>
        <v>0</v>
      </c>
      <c r="M87" s="111">
        <f t="shared" si="5"/>
        <v>-0.33300000000000002</v>
      </c>
    </row>
    <row r="88" spans="2:13" ht="14.4" x14ac:dyDescent="0.3">
      <c r="B88" s="236"/>
      <c r="C88" s="240"/>
      <c r="D88" s="243"/>
      <c r="E88" s="246"/>
      <c r="F88" s="189" t="s">
        <v>108</v>
      </c>
      <c r="G88" s="190">
        <v>24</v>
      </c>
      <c r="H88" s="95">
        <v>0.33300000000000002</v>
      </c>
      <c r="I88" s="246"/>
      <c r="J88" s="188" t="s">
        <v>71</v>
      </c>
      <c r="K88" s="96">
        <f t="shared" si="3"/>
        <v>-0.33300000000000002</v>
      </c>
      <c r="L88" s="96">
        <f t="shared" si="4"/>
        <v>0</v>
      </c>
      <c r="M88" s="111">
        <f t="shared" si="5"/>
        <v>-0.33300000000000002</v>
      </c>
    </row>
    <row r="89" spans="2:13" ht="15" thickBot="1" x14ac:dyDescent="0.35">
      <c r="B89" s="237"/>
      <c r="C89" s="241"/>
      <c r="D89" s="244"/>
      <c r="E89" s="247"/>
      <c r="F89" s="191" t="s">
        <v>109</v>
      </c>
      <c r="G89" s="192">
        <v>14</v>
      </c>
      <c r="H89" s="95">
        <v>0.33300000000000002</v>
      </c>
      <c r="I89" s="247"/>
      <c r="J89" s="188" t="s">
        <v>71</v>
      </c>
      <c r="K89" s="194">
        <f t="shared" si="3"/>
        <v>-0.33300000000000002</v>
      </c>
      <c r="L89" s="194">
        <f t="shared" si="4"/>
        <v>0</v>
      </c>
      <c r="M89" s="195">
        <f t="shared" si="5"/>
        <v>-0.33300000000000002</v>
      </c>
    </row>
    <row r="90" spans="2:13" ht="14.4" x14ac:dyDescent="0.3">
      <c r="B90" s="235">
        <v>22</v>
      </c>
      <c r="C90" s="239">
        <f t="shared" ref="C90:C108" si="8">C87+1</f>
        <v>45830</v>
      </c>
      <c r="D90" s="242" t="s">
        <v>105</v>
      </c>
      <c r="E90" s="245" t="s">
        <v>134</v>
      </c>
      <c r="F90" s="189" t="s">
        <v>68</v>
      </c>
      <c r="G90" s="190">
        <v>10</v>
      </c>
      <c r="H90" s="95">
        <v>0.33300000000000002</v>
      </c>
      <c r="I90" s="248" t="s">
        <v>125</v>
      </c>
      <c r="J90" s="188" t="s">
        <v>71</v>
      </c>
      <c r="K90" s="96">
        <f t="shared" si="3"/>
        <v>-0.33300000000000002</v>
      </c>
      <c r="L90" s="96">
        <f t="shared" si="4"/>
        <v>0</v>
      </c>
      <c r="M90" s="111">
        <f t="shared" si="5"/>
        <v>-0.33300000000000002</v>
      </c>
    </row>
    <row r="91" spans="2:13" ht="14.4" x14ac:dyDescent="0.3">
      <c r="B91" s="236"/>
      <c r="C91" s="240"/>
      <c r="D91" s="243"/>
      <c r="E91" s="246"/>
      <c r="F91" s="189" t="s">
        <v>125</v>
      </c>
      <c r="G91" s="190">
        <v>12.5</v>
      </c>
      <c r="H91" s="95">
        <v>0.33300000000000002</v>
      </c>
      <c r="I91" s="246"/>
      <c r="J91" s="188" t="s">
        <v>69</v>
      </c>
      <c r="K91" s="96">
        <f t="shared" si="3"/>
        <v>3.8295000000000003</v>
      </c>
      <c r="L91" s="96">
        <f t="shared" si="4"/>
        <v>7.6590000000000005E-2</v>
      </c>
      <c r="M91" s="111">
        <f t="shared" si="5"/>
        <v>3.7529100000000004</v>
      </c>
    </row>
    <row r="92" spans="2:13" ht="15" thickBot="1" x14ac:dyDescent="0.35">
      <c r="B92" s="236"/>
      <c r="C92" s="241"/>
      <c r="D92" s="244"/>
      <c r="E92" s="247"/>
      <c r="F92" s="191" t="s">
        <v>73</v>
      </c>
      <c r="G92" s="192">
        <v>11</v>
      </c>
      <c r="H92" s="95">
        <v>0.33300000000000002</v>
      </c>
      <c r="I92" s="247"/>
      <c r="J92" s="193" t="s">
        <v>71</v>
      </c>
      <c r="K92" s="194">
        <f t="shared" si="3"/>
        <v>-0.33300000000000002</v>
      </c>
      <c r="L92" s="194">
        <f t="shared" si="4"/>
        <v>0</v>
      </c>
      <c r="M92" s="195">
        <f t="shared" si="5"/>
        <v>-0.33300000000000002</v>
      </c>
    </row>
    <row r="93" spans="2:13" ht="14.4" x14ac:dyDescent="0.3">
      <c r="B93" s="236"/>
      <c r="C93" s="239">
        <f>C90</f>
        <v>45830</v>
      </c>
      <c r="D93" s="242" t="s">
        <v>105</v>
      </c>
      <c r="E93" s="245" t="s">
        <v>184</v>
      </c>
      <c r="F93" s="189" t="s">
        <v>70</v>
      </c>
      <c r="G93" s="190">
        <v>10</v>
      </c>
      <c r="H93" s="95">
        <v>0.33300000000000002</v>
      </c>
      <c r="I93" s="248" t="s">
        <v>106</v>
      </c>
      <c r="J93" s="188" t="s">
        <v>71</v>
      </c>
      <c r="K93" s="96">
        <f t="shared" si="3"/>
        <v>-0.33300000000000002</v>
      </c>
      <c r="L93" s="96">
        <f t="shared" si="4"/>
        <v>0</v>
      </c>
      <c r="M93" s="111">
        <f t="shared" si="5"/>
        <v>-0.33300000000000002</v>
      </c>
    </row>
    <row r="94" spans="2:13" ht="14.4" x14ac:dyDescent="0.3">
      <c r="B94" s="236"/>
      <c r="C94" s="240"/>
      <c r="D94" s="243"/>
      <c r="E94" s="246"/>
      <c r="F94" s="189" t="s">
        <v>108</v>
      </c>
      <c r="G94" s="190">
        <v>13</v>
      </c>
      <c r="H94" s="95">
        <v>0.33300000000000002</v>
      </c>
      <c r="I94" s="246"/>
      <c r="J94" s="188" t="s">
        <v>71</v>
      </c>
      <c r="K94" s="96">
        <f t="shared" si="3"/>
        <v>-0.33300000000000002</v>
      </c>
      <c r="L94" s="96">
        <f t="shared" si="4"/>
        <v>0</v>
      </c>
      <c r="M94" s="111">
        <f t="shared" si="5"/>
        <v>-0.33300000000000002</v>
      </c>
    </row>
    <row r="95" spans="2:13" ht="15" thickBot="1" x14ac:dyDescent="0.35">
      <c r="B95" s="237"/>
      <c r="C95" s="241"/>
      <c r="D95" s="244"/>
      <c r="E95" s="247"/>
      <c r="F95" s="191" t="s">
        <v>109</v>
      </c>
      <c r="G95" s="192">
        <v>15</v>
      </c>
      <c r="H95" s="95">
        <v>0.33300000000000002</v>
      </c>
      <c r="I95" s="247"/>
      <c r="J95" s="193" t="s">
        <v>71</v>
      </c>
      <c r="K95" s="194">
        <f t="shared" si="3"/>
        <v>-0.33300000000000002</v>
      </c>
      <c r="L95" s="194">
        <f t="shared" si="4"/>
        <v>0</v>
      </c>
      <c r="M95" s="195">
        <f t="shared" si="5"/>
        <v>-0.33300000000000002</v>
      </c>
    </row>
    <row r="96" spans="2:13" ht="14.4" x14ac:dyDescent="0.3">
      <c r="B96" s="235">
        <v>23</v>
      </c>
      <c r="C96" s="239">
        <f t="shared" si="8"/>
        <v>45831</v>
      </c>
      <c r="D96" s="242" t="s">
        <v>105</v>
      </c>
      <c r="E96" s="245" t="s">
        <v>138</v>
      </c>
      <c r="F96" s="189" t="s">
        <v>121</v>
      </c>
      <c r="G96" s="190">
        <v>9</v>
      </c>
      <c r="H96" s="95">
        <v>0.33300000000000002</v>
      </c>
      <c r="I96" s="248" t="s">
        <v>112</v>
      </c>
      <c r="J96" s="188" t="s">
        <v>71</v>
      </c>
      <c r="K96" s="96">
        <f t="shared" si="3"/>
        <v>-0.33300000000000002</v>
      </c>
      <c r="L96" s="96">
        <f t="shared" si="4"/>
        <v>0</v>
      </c>
      <c r="M96" s="111">
        <f t="shared" si="5"/>
        <v>-0.33300000000000002</v>
      </c>
    </row>
    <row r="97" spans="2:13" ht="14.4" x14ac:dyDescent="0.3">
      <c r="B97" s="236"/>
      <c r="C97" s="240"/>
      <c r="D97" s="243"/>
      <c r="E97" s="246"/>
      <c r="F97" s="189" t="s">
        <v>68</v>
      </c>
      <c r="G97" s="190">
        <v>9.8000000000000007</v>
      </c>
      <c r="H97" s="95">
        <v>0.33300000000000002</v>
      </c>
      <c r="I97" s="246"/>
      <c r="J97" s="188" t="s">
        <v>71</v>
      </c>
      <c r="K97" s="96">
        <f t="shared" si="3"/>
        <v>-0.33300000000000002</v>
      </c>
      <c r="L97" s="96">
        <f t="shared" si="4"/>
        <v>0</v>
      </c>
      <c r="M97" s="111">
        <f t="shared" si="5"/>
        <v>-0.33300000000000002</v>
      </c>
    </row>
    <row r="98" spans="2:13" ht="15" thickBot="1" x14ac:dyDescent="0.35">
      <c r="B98" s="236"/>
      <c r="C98" s="241"/>
      <c r="D98" s="244"/>
      <c r="E98" s="247"/>
      <c r="F98" s="191" t="s">
        <v>125</v>
      </c>
      <c r="G98" s="192">
        <v>16</v>
      </c>
      <c r="H98" s="95">
        <v>0.33300000000000002</v>
      </c>
      <c r="I98" s="247"/>
      <c r="J98" s="193" t="s">
        <v>71</v>
      </c>
      <c r="K98" s="194">
        <f t="shared" si="3"/>
        <v>-0.33300000000000002</v>
      </c>
      <c r="L98" s="194">
        <f t="shared" si="4"/>
        <v>0</v>
      </c>
      <c r="M98" s="195">
        <f t="shared" si="5"/>
        <v>-0.33300000000000002</v>
      </c>
    </row>
    <row r="99" spans="2:13" ht="14.4" x14ac:dyDescent="0.3">
      <c r="B99" s="236"/>
      <c r="C99" s="239">
        <f>C96</f>
        <v>45831</v>
      </c>
      <c r="D99" s="242" t="s">
        <v>105</v>
      </c>
      <c r="E99" s="245" t="s">
        <v>95</v>
      </c>
      <c r="F99" s="189" t="s">
        <v>74</v>
      </c>
      <c r="G99" s="190">
        <v>8.4</v>
      </c>
      <c r="H99" s="95">
        <v>0.33300000000000002</v>
      </c>
      <c r="I99" s="248" t="s">
        <v>74</v>
      </c>
      <c r="J99" s="188" t="s">
        <v>69</v>
      </c>
      <c r="K99" s="96">
        <f t="shared" si="3"/>
        <v>2.4642000000000004</v>
      </c>
      <c r="L99" s="96">
        <f t="shared" si="4"/>
        <v>4.9284000000000008E-2</v>
      </c>
      <c r="M99" s="111">
        <f t="shared" si="5"/>
        <v>2.4149160000000003</v>
      </c>
    </row>
    <row r="100" spans="2:13" ht="14.4" x14ac:dyDescent="0.3">
      <c r="B100" s="236"/>
      <c r="C100" s="240"/>
      <c r="D100" s="243"/>
      <c r="E100" s="246"/>
      <c r="F100" s="189" t="s">
        <v>181</v>
      </c>
      <c r="G100" s="190">
        <v>8.4</v>
      </c>
      <c r="H100" s="95">
        <v>0.33300000000000002</v>
      </c>
      <c r="I100" s="246"/>
      <c r="J100" s="188" t="s">
        <v>71</v>
      </c>
      <c r="K100" s="96">
        <f t="shared" si="3"/>
        <v>-0.33300000000000002</v>
      </c>
      <c r="L100" s="96">
        <f t="shared" si="4"/>
        <v>0</v>
      </c>
      <c r="M100" s="111">
        <f t="shared" si="5"/>
        <v>-0.33300000000000002</v>
      </c>
    </row>
    <row r="101" spans="2:13" ht="15" thickBot="1" x14ac:dyDescent="0.35">
      <c r="B101" s="237"/>
      <c r="C101" s="241"/>
      <c r="D101" s="244"/>
      <c r="E101" s="247"/>
      <c r="F101" s="191" t="s">
        <v>109</v>
      </c>
      <c r="G101" s="192">
        <v>12.5</v>
      </c>
      <c r="H101" s="95">
        <v>0.33300000000000002</v>
      </c>
      <c r="I101" s="247"/>
      <c r="J101" s="193" t="s">
        <v>71</v>
      </c>
      <c r="K101" s="194">
        <f t="shared" si="3"/>
        <v>-0.33300000000000002</v>
      </c>
      <c r="L101" s="194">
        <f t="shared" si="4"/>
        <v>0</v>
      </c>
      <c r="M101" s="195">
        <f t="shared" si="5"/>
        <v>-0.33300000000000002</v>
      </c>
    </row>
    <row r="102" spans="2:13" ht="14.4" x14ac:dyDescent="0.3">
      <c r="B102" s="235">
        <v>24</v>
      </c>
      <c r="C102" s="239">
        <f t="shared" si="8"/>
        <v>45832</v>
      </c>
      <c r="D102" s="242" t="s">
        <v>105</v>
      </c>
      <c r="E102" s="245" t="s">
        <v>97</v>
      </c>
      <c r="F102" s="189" t="s">
        <v>70</v>
      </c>
      <c r="G102" s="190">
        <v>10</v>
      </c>
      <c r="H102" s="95">
        <v>0.33300000000000002</v>
      </c>
      <c r="I102" s="248" t="s">
        <v>112</v>
      </c>
      <c r="J102" s="188" t="s">
        <v>71</v>
      </c>
      <c r="K102" s="96">
        <f t="shared" si="3"/>
        <v>-0.33300000000000002</v>
      </c>
      <c r="L102" s="96">
        <f t="shared" si="4"/>
        <v>0</v>
      </c>
      <c r="M102" s="111">
        <f t="shared" si="5"/>
        <v>-0.33300000000000002</v>
      </c>
    </row>
    <row r="103" spans="2:13" ht="14.4" x14ac:dyDescent="0.3">
      <c r="B103" s="236"/>
      <c r="C103" s="240"/>
      <c r="D103" s="243"/>
      <c r="E103" s="246"/>
      <c r="F103" s="189" t="s">
        <v>109</v>
      </c>
      <c r="G103" s="190">
        <v>17</v>
      </c>
      <c r="H103" s="95">
        <v>0.33300000000000002</v>
      </c>
      <c r="I103" s="246"/>
      <c r="J103" s="188" t="s">
        <v>71</v>
      </c>
      <c r="K103" s="96">
        <f t="shared" si="3"/>
        <v>-0.33300000000000002</v>
      </c>
      <c r="L103" s="96">
        <f t="shared" si="4"/>
        <v>0</v>
      </c>
      <c r="M103" s="111">
        <f t="shared" si="5"/>
        <v>-0.33300000000000002</v>
      </c>
    </row>
    <row r="104" spans="2:13" ht="15" thickBot="1" x14ac:dyDescent="0.35">
      <c r="B104" s="237"/>
      <c r="C104" s="241"/>
      <c r="D104" s="244"/>
      <c r="E104" s="247"/>
      <c r="F104" s="191" t="s">
        <v>165</v>
      </c>
      <c r="G104" s="192">
        <v>25</v>
      </c>
      <c r="H104" s="95">
        <v>0.33300000000000002</v>
      </c>
      <c r="I104" s="247"/>
      <c r="J104" s="193" t="s">
        <v>71</v>
      </c>
      <c r="K104" s="194">
        <f t="shared" si="3"/>
        <v>-0.33300000000000002</v>
      </c>
      <c r="L104" s="194">
        <f t="shared" si="4"/>
        <v>0</v>
      </c>
      <c r="M104" s="195">
        <f t="shared" si="5"/>
        <v>-0.33300000000000002</v>
      </c>
    </row>
    <row r="105" spans="2:13" ht="14.4" x14ac:dyDescent="0.3">
      <c r="B105" s="235">
        <v>25</v>
      </c>
      <c r="C105" s="239">
        <f t="shared" si="8"/>
        <v>45833</v>
      </c>
      <c r="D105" s="242" t="s">
        <v>105</v>
      </c>
      <c r="E105" s="245" t="s">
        <v>185</v>
      </c>
      <c r="F105" s="189" t="s">
        <v>70</v>
      </c>
      <c r="G105" s="190">
        <v>10</v>
      </c>
      <c r="H105" s="95">
        <v>0.33300000000000002</v>
      </c>
      <c r="I105" s="248" t="s">
        <v>106</v>
      </c>
      <c r="J105" s="188" t="s">
        <v>71</v>
      </c>
      <c r="K105" s="96">
        <f t="shared" si="3"/>
        <v>-0.33300000000000002</v>
      </c>
      <c r="L105" s="96">
        <f t="shared" si="4"/>
        <v>0</v>
      </c>
      <c r="M105" s="111">
        <f t="shared" si="5"/>
        <v>-0.33300000000000002</v>
      </c>
    </row>
    <row r="106" spans="2:13" ht="14.4" x14ac:dyDescent="0.3">
      <c r="B106" s="236"/>
      <c r="C106" s="240"/>
      <c r="D106" s="243"/>
      <c r="E106" s="246"/>
      <c r="F106" s="189" t="s">
        <v>68</v>
      </c>
      <c r="G106" s="190">
        <v>16</v>
      </c>
      <c r="H106" s="95">
        <v>0.33300000000000002</v>
      </c>
      <c r="I106" s="246"/>
      <c r="J106" s="188" t="s">
        <v>71</v>
      </c>
      <c r="K106" s="96">
        <f t="shared" si="3"/>
        <v>-0.33300000000000002</v>
      </c>
      <c r="L106" s="96">
        <f t="shared" si="4"/>
        <v>0</v>
      </c>
      <c r="M106" s="111">
        <f t="shared" si="5"/>
        <v>-0.33300000000000002</v>
      </c>
    </row>
    <row r="107" spans="2:13" ht="15" thickBot="1" x14ac:dyDescent="0.35">
      <c r="B107" s="237"/>
      <c r="C107" s="241"/>
      <c r="D107" s="244"/>
      <c r="E107" s="247"/>
      <c r="F107" s="191" t="s">
        <v>108</v>
      </c>
      <c r="G107" s="192">
        <v>19</v>
      </c>
      <c r="H107" s="95">
        <v>0.33300000000000002</v>
      </c>
      <c r="I107" s="247"/>
      <c r="J107" s="193" t="s">
        <v>71</v>
      </c>
      <c r="K107" s="194">
        <f t="shared" si="3"/>
        <v>-0.33300000000000002</v>
      </c>
      <c r="L107" s="194">
        <f t="shared" si="4"/>
        <v>0</v>
      </c>
      <c r="M107" s="195">
        <f t="shared" si="5"/>
        <v>-0.33300000000000002</v>
      </c>
    </row>
    <row r="108" spans="2:13" ht="14.4" x14ac:dyDescent="0.3">
      <c r="B108" s="235">
        <v>26</v>
      </c>
      <c r="C108" s="239">
        <f t="shared" si="8"/>
        <v>45834</v>
      </c>
      <c r="D108" s="242" t="s">
        <v>105</v>
      </c>
      <c r="E108" s="245" t="s">
        <v>99</v>
      </c>
      <c r="F108" s="189" t="s">
        <v>110</v>
      </c>
      <c r="G108" s="190">
        <v>8.6</v>
      </c>
      <c r="H108" s="95">
        <v>0.33300000000000002</v>
      </c>
      <c r="I108" s="248" t="s">
        <v>113</v>
      </c>
      <c r="J108" s="188" t="s">
        <v>71</v>
      </c>
      <c r="K108" s="96">
        <f t="shared" si="3"/>
        <v>-0.33300000000000002</v>
      </c>
      <c r="L108" s="96">
        <f t="shared" si="4"/>
        <v>0</v>
      </c>
      <c r="M108" s="111">
        <f t="shared" si="5"/>
        <v>-0.33300000000000002</v>
      </c>
    </row>
    <row r="109" spans="2:13" ht="14.4" x14ac:dyDescent="0.3">
      <c r="B109" s="236"/>
      <c r="C109" s="240"/>
      <c r="D109" s="243"/>
      <c r="E109" s="246"/>
      <c r="F109" s="189" t="s">
        <v>74</v>
      </c>
      <c r="G109" s="190">
        <v>10</v>
      </c>
      <c r="H109" s="95">
        <v>0.33300000000000002</v>
      </c>
      <c r="I109" s="246"/>
      <c r="J109" s="188" t="s">
        <v>71</v>
      </c>
      <c r="K109" s="96">
        <f t="shared" si="3"/>
        <v>-0.33300000000000002</v>
      </c>
      <c r="L109" s="96">
        <f t="shared" si="4"/>
        <v>0</v>
      </c>
      <c r="M109" s="111">
        <f t="shared" si="5"/>
        <v>-0.33300000000000002</v>
      </c>
    </row>
    <row r="110" spans="2:13" ht="15" thickBot="1" x14ac:dyDescent="0.35">
      <c r="B110" s="237"/>
      <c r="C110" s="241"/>
      <c r="D110" s="244"/>
      <c r="E110" s="247"/>
      <c r="F110" s="191" t="s">
        <v>70</v>
      </c>
      <c r="G110" s="192">
        <v>9.6</v>
      </c>
      <c r="H110" s="95">
        <v>0.33300000000000002</v>
      </c>
      <c r="I110" s="247"/>
      <c r="J110" s="193" t="s">
        <v>71</v>
      </c>
      <c r="K110" s="194">
        <f t="shared" si="3"/>
        <v>-0.33300000000000002</v>
      </c>
      <c r="L110" s="194">
        <f t="shared" si="4"/>
        <v>0</v>
      </c>
      <c r="M110" s="195">
        <f t="shared" si="5"/>
        <v>-0.33300000000000002</v>
      </c>
    </row>
    <row r="111" spans="2:13" ht="14.4" x14ac:dyDescent="0.3">
      <c r="B111" s="213">
        <v>27</v>
      </c>
      <c r="C111" s="202">
        <f t="shared" ref="C111:C124" si="9">C108+1</f>
        <v>45835</v>
      </c>
      <c r="D111" s="203" t="s">
        <v>47</v>
      </c>
      <c r="E111" s="204"/>
      <c r="F111" s="205"/>
      <c r="G111" s="211"/>
      <c r="H111" s="207">
        <v>0</v>
      </c>
      <c r="I111" s="205"/>
      <c r="J111" s="208"/>
      <c r="K111" s="209">
        <f t="shared" ref="K111:K126" si="10">IF(J111="w",(G111-1)*H111,-H111)</f>
        <v>0</v>
      </c>
      <c r="L111" s="209">
        <f t="shared" ref="L111:L126" si="11">IF(J111="w",(K111/100*2),0)</f>
        <v>0</v>
      </c>
      <c r="M111" s="210">
        <f t="shared" ref="M111:M126" si="12">K111-L111</f>
        <v>0</v>
      </c>
    </row>
    <row r="112" spans="2:13" ht="14.4" x14ac:dyDescent="0.3">
      <c r="B112" s="238">
        <v>28</v>
      </c>
      <c r="C112" s="239">
        <f>C111+1</f>
        <v>45836</v>
      </c>
      <c r="D112" s="242" t="s">
        <v>105</v>
      </c>
      <c r="E112" s="245" t="s">
        <v>143</v>
      </c>
      <c r="F112" s="189" t="s">
        <v>112</v>
      </c>
      <c r="G112" s="190">
        <v>6.6</v>
      </c>
      <c r="H112" s="95">
        <v>0.33300000000000002</v>
      </c>
      <c r="I112" s="248" t="s">
        <v>112</v>
      </c>
      <c r="J112" s="188" t="s">
        <v>69</v>
      </c>
      <c r="K112" s="96">
        <f t="shared" si="10"/>
        <v>1.8648</v>
      </c>
      <c r="L112" s="96">
        <f t="shared" si="11"/>
        <v>3.7296000000000003E-2</v>
      </c>
      <c r="M112" s="111">
        <f t="shared" si="12"/>
        <v>1.827504</v>
      </c>
    </row>
    <row r="113" spans="2:13" ht="14.4" x14ac:dyDescent="0.3">
      <c r="B113" s="236"/>
      <c r="C113" s="240"/>
      <c r="D113" s="243"/>
      <c r="E113" s="246"/>
      <c r="F113" s="189" t="s">
        <v>121</v>
      </c>
      <c r="G113" s="190">
        <v>11.5</v>
      </c>
      <c r="H113" s="95">
        <v>0.33300000000000002</v>
      </c>
      <c r="I113" s="246"/>
      <c r="J113" s="188" t="s">
        <v>71</v>
      </c>
      <c r="K113" s="96">
        <f t="shared" si="10"/>
        <v>-0.33300000000000002</v>
      </c>
      <c r="L113" s="96">
        <f t="shared" si="11"/>
        <v>0</v>
      </c>
      <c r="M113" s="111">
        <f t="shared" si="12"/>
        <v>-0.33300000000000002</v>
      </c>
    </row>
    <row r="114" spans="2:13" ht="15" thickBot="1" x14ac:dyDescent="0.35">
      <c r="B114" s="236"/>
      <c r="C114" s="241"/>
      <c r="D114" s="244"/>
      <c r="E114" s="247"/>
      <c r="F114" s="191" t="s">
        <v>68</v>
      </c>
      <c r="G114" s="192">
        <v>12</v>
      </c>
      <c r="H114" s="95">
        <v>0.33300000000000002</v>
      </c>
      <c r="I114" s="247"/>
      <c r="J114" s="193" t="s">
        <v>71</v>
      </c>
      <c r="K114" s="194">
        <f t="shared" si="10"/>
        <v>-0.33300000000000002</v>
      </c>
      <c r="L114" s="194">
        <f t="shared" si="11"/>
        <v>0</v>
      </c>
      <c r="M114" s="195">
        <f t="shared" si="12"/>
        <v>-0.33300000000000002</v>
      </c>
    </row>
    <row r="115" spans="2:13" ht="14.4" x14ac:dyDescent="0.3">
      <c r="B115" s="236"/>
      <c r="C115" s="239">
        <f>C112</f>
        <v>45836</v>
      </c>
      <c r="D115" s="242" t="s">
        <v>105</v>
      </c>
      <c r="E115" s="245" t="s">
        <v>101</v>
      </c>
      <c r="F115" s="189" t="s">
        <v>110</v>
      </c>
      <c r="G115" s="190">
        <v>11.5</v>
      </c>
      <c r="H115" s="95">
        <v>0.33300000000000002</v>
      </c>
      <c r="I115" s="248" t="s">
        <v>186</v>
      </c>
      <c r="J115" s="188" t="s">
        <v>71</v>
      </c>
      <c r="K115" s="96">
        <f t="shared" si="10"/>
        <v>-0.33300000000000002</v>
      </c>
      <c r="L115" s="96">
        <f t="shared" si="11"/>
        <v>0</v>
      </c>
      <c r="M115" s="111">
        <f t="shared" si="12"/>
        <v>-0.33300000000000002</v>
      </c>
    </row>
    <row r="116" spans="2:13" ht="14.4" x14ac:dyDescent="0.3">
      <c r="B116" s="236"/>
      <c r="C116" s="240"/>
      <c r="D116" s="243"/>
      <c r="E116" s="246"/>
      <c r="F116" s="189" t="s">
        <v>76</v>
      </c>
      <c r="G116" s="190">
        <v>8</v>
      </c>
      <c r="H116" s="95">
        <v>0.33300000000000002</v>
      </c>
      <c r="I116" s="246"/>
      <c r="J116" s="188" t="s">
        <v>71</v>
      </c>
      <c r="K116" s="96">
        <f t="shared" si="10"/>
        <v>-0.33300000000000002</v>
      </c>
      <c r="L116" s="96">
        <f t="shared" si="11"/>
        <v>0</v>
      </c>
      <c r="M116" s="111">
        <f t="shared" si="12"/>
        <v>-0.33300000000000002</v>
      </c>
    </row>
    <row r="117" spans="2:13" ht="15" thickBot="1" x14ac:dyDescent="0.35">
      <c r="B117" s="237"/>
      <c r="C117" s="241"/>
      <c r="D117" s="244"/>
      <c r="E117" s="247"/>
      <c r="F117" s="191" t="s">
        <v>112</v>
      </c>
      <c r="G117" s="192">
        <v>16</v>
      </c>
      <c r="H117" s="95">
        <v>0.33300000000000002</v>
      </c>
      <c r="I117" s="247"/>
      <c r="J117" s="193" t="s">
        <v>71</v>
      </c>
      <c r="K117" s="194">
        <f t="shared" si="10"/>
        <v>-0.33300000000000002</v>
      </c>
      <c r="L117" s="194">
        <f t="shared" si="11"/>
        <v>0</v>
      </c>
      <c r="M117" s="195">
        <f t="shared" si="12"/>
        <v>-0.33300000000000002</v>
      </c>
    </row>
    <row r="118" spans="2:13" ht="14.4" x14ac:dyDescent="0.3">
      <c r="B118" s="235">
        <v>29</v>
      </c>
      <c r="C118" s="239">
        <f t="shared" si="9"/>
        <v>45837</v>
      </c>
      <c r="D118" s="242" t="s">
        <v>105</v>
      </c>
      <c r="E118" s="245" t="s">
        <v>145</v>
      </c>
      <c r="F118" s="189" t="s">
        <v>121</v>
      </c>
      <c r="G118" s="190">
        <v>10</v>
      </c>
      <c r="H118" s="95">
        <v>0.33300000000000002</v>
      </c>
      <c r="I118" s="248" t="s">
        <v>107</v>
      </c>
      <c r="J118" s="188" t="s">
        <v>71</v>
      </c>
      <c r="K118" s="96">
        <f t="shared" si="10"/>
        <v>-0.33300000000000002</v>
      </c>
      <c r="L118" s="96">
        <f t="shared" si="11"/>
        <v>0</v>
      </c>
      <c r="M118" s="111">
        <f t="shared" si="12"/>
        <v>-0.33300000000000002</v>
      </c>
    </row>
    <row r="119" spans="2:13" ht="14.4" x14ac:dyDescent="0.3">
      <c r="B119" s="236"/>
      <c r="C119" s="240"/>
      <c r="D119" s="243"/>
      <c r="E119" s="246"/>
      <c r="F119" s="189" t="s">
        <v>73</v>
      </c>
      <c r="G119" s="190">
        <v>8.8000000000000007</v>
      </c>
      <c r="H119" s="95">
        <v>0.33300000000000002</v>
      </c>
      <c r="I119" s="246"/>
      <c r="J119" s="188" t="s">
        <v>71</v>
      </c>
      <c r="K119" s="96">
        <f t="shared" si="10"/>
        <v>-0.33300000000000002</v>
      </c>
      <c r="L119" s="96">
        <f t="shared" si="11"/>
        <v>0</v>
      </c>
      <c r="M119" s="111">
        <f t="shared" si="12"/>
        <v>-0.33300000000000002</v>
      </c>
    </row>
    <row r="120" spans="2:13" ht="15" thickBot="1" x14ac:dyDescent="0.35">
      <c r="B120" s="236"/>
      <c r="C120" s="241"/>
      <c r="D120" s="244"/>
      <c r="E120" s="247"/>
      <c r="F120" s="191" t="s">
        <v>68</v>
      </c>
      <c r="G120" s="192">
        <v>15</v>
      </c>
      <c r="H120" s="95">
        <v>0.33300000000000002</v>
      </c>
      <c r="I120" s="247"/>
      <c r="J120" s="193" t="s">
        <v>71</v>
      </c>
      <c r="K120" s="194">
        <f t="shared" si="10"/>
        <v>-0.33300000000000002</v>
      </c>
      <c r="L120" s="194">
        <f t="shared" si="11"/>
        <v>0</v>
      </c>
      <c r="M120" s="195">
        <f t="shared" si="12"/>
        <v>-0.33300000000000002</v>
      </c>
    </row>
    <row r="121" spans="2:13" ht="14.4" x14ac:dyDescent="0.3">
      <c r="B121" s="236"/>
      <c r="C121" s="239">
        <f>C118</f>
        <v>45837</v>
      </c>
      <c r="D121" s="242" t="s">
        <v>105</v>
      </c>
      <c r="E121" s="245" t="s">
        <v>102</v>
      </c>
      <c r="F121" s="189" t="s">
        <v>70</v>
      </c>
      <c r="G121" s="190">
        <v>9.8000000000000007</v>
      </c>
      <c r="H121" s="95">
        <v>0.33300000000000002</v>
      </c>
      <c r="I121" s="248" t="s">
        <v>114</v>
      </c>
      <c r="J121" s="188" t="s">
        <v>71</v>
      </c>
      <c r="K121" s="96">
        <f t="shared" si="10"/>
        <v>-0.33300000000000002</v>
      </c>
      <c r="L121" s="96">
        <f t="shared" si="11"/>
        <v>0</v>
      </c>
      <c r="M121" s="111">
        <f t="shared" si="12"/>
        <v>-0.33300000000000002</v>
      </c>
    </row>
    <row r="122" spans="2:13" ht="14.4" x14ac:dyDescent="0.3">
      <c r="B122" s="236"/>
      <c r="C122" s="240"/>
      <c r="D122" s="243"/>
      <c r="E122" s="246"/>
      <c r="F122" s="189" t="s">
        <v>108</v>
      </c>
      <c r="G122" s="190">
        <v>17</v>
      </c>
      <c r="H122" s="95">
        <v>0.33300000000000002</v>
      </c>
      <c r="I122" s="246"/>
      <c r="J122" s="188" t="s">
        <v>71</v>
      </c>
      <c r="K122" s="96">
        <f t="shared" si="10"/>
        <v>-0.33300000000000002</v>
      </c>
      <c r="L122" s="96">
        <f t="shared" si="11"/>
        <v>0</v>
      </c>
      <c r="M122" s="111">
        <f t="shared" si="12"/>
        <v>-0.33300000000000002</v>
      </c>
    </row>
    <row r="123" spans="2:13" ht="15" thickBot="1" x14ac:dyDescent="0.35">
      <c r="B123" s="237"/>
      <c r="C123" s="241"/>
      <c r="D123" s="244"/>
      <c r="E123" s="247"/>
      <c r="F123" s="191" t="s">
        <v>165</v>
      </c>
      <c r="G123" s="192">
        <v>28</v>
      </c>
      <c r="H123" s="95">
        <v>0.33300000000000002</v>
      </c>
      <c r="I123" s="247"/>
      <c r="J123" s="193" t="s">
        <v>71</v>
      </c>
      <c r="K123" s="194">
        <f t="shared" si="10"/>
        <v>-0.33300000000000002</v>
      </c>
      <c r="L123" s="194">
        <f t="shared" si="11"/>
        <v>0</v>
      </c>
      <c r="M123" s="195">
        <f t="shared" si="12"/>
        <v>-0.33300000000000002</v>
      </c>
    </row>
    <row r="124" spans="2:13" ht="14.4" x14ac:dyDescent="0.3">
      <c r="B124" s="235">
        <v>30</v>
      </c>
      <c r="C124" s="239">
        <f t="shared" si="9"/>
        <v>45838</v>
      </c>
      <c r="D124" s="242" t="s">
        <v>105</v>
      </c>
      <c r="E124" s="245" t="s">
        <v>103</v>
      </c>
      <c r="F124" s="189" t="s">
        <v>76</v>
      </c>
      <c r="G124" s="190">
        <v>8.1999999999999993</v>
      </c>
      <c r="H124" s="95">
        <v>0.33300000000000002</v>
      </c>
      <c r="I124" s="248" t="s">
        <v>74</v>
      </c>
      <c r="J124" s="188" t="s">
        <v>71</v>
      </c>
      <c r="K124" s="96">
        <f t="shared" si="10"/>
        <v>-0.33300000000000002</v>
      </c>
      <c r="L124" s="96">
        <f t="shared" si="11"/>
        <v>0</v>
      </c>
      <c r="M124" s="111">
        <f t="shared" si="12"/>
        <v>-0.33300000000000002</v>
      </c>
    </row>
    <row r="125" spans="2:13" ht="14.4" x14ac:dyDescent="0.3">
      <c r="B125" s="236"/>
      <c r="C125" s="240"/>
      <c r="D125" s="243"/>
      <c r="E125" s="246"/>
      <c r="F125" s="189" t="s">
        <v>68</v>
      </c>
      <c r="G125" s="190">
        <v>9.8000000000000007</v>
      </c>
      <c r="H125" s="95">
        <v>0.33300000000000002</v>
      </c>
      <c r="I125" s="246"/>
      <c r="J125" s="188" t="s">
        <v>71</v>
      </c>
      <c r="K125" s="96">
        <f t="shared" si="10"/>
        <v>-0.33300000000000002</v>
      </c>
      <c r="L125" s="96">
        <f t="shared" si="11"/>
        <v>0</v>
      </c>
      <c r="M125" s="111">
        <f t="shared" si="12"/>
        <v>-0.33300000000000002</v>
      </c>
    </row>
    <row r="126" spans="2:13" ht="15" thickBot="1" x14ac:dyDescent="0.35">
      <c r="B126" s="237"/>
      <c r="C126" s="241"/>
      <c r="D126" s="244"/>
      <c r="E126" s="247"/>
      <c r="F126" s="191" t="s">
        <v>108</v>
      </c>
      <c r="G126" s="192">
        <v>24</v>
      </c>
      <c r="H126" s="272">
        <v>0.33300000000000002</v>
      </c>
      <c r="I126" s="247"/>
      <c r="J126" s="193" t="s">
        <v>71</v>
      </c>
      <c r="K126" s="194">
        <f t="shared" si="10"/>
        <v>-0.33300000000000002</v>
      </c>
      <c r="L126" s="194">
        <f t="shared" si="11"/>
        <v>0</v>
      </c>
      <c r="M126" s="195">
        <f t="shared" si="12"/>
        <v>-0.33300000000000002</v>
      </c>
    </row>
    <row r="127" spans="2:13" ht="16.2" thickBot="1" x14ac:dyDescent="0.35">
      <c r="B127"/>
      <c r="C127" s="97"/>
      <c r="D127" s="196"/>
      <c r="E127" s="98"/>
      <c r="F127" s="99" t="s">
        <v>25</v>
      </c>
      <c r="G127" s="100"/>
      <c r="H127" s="101">
        <f>SUM(H7:H126)</f>
        <v>38.960999999999899</v>
      </c>
      <c r="I127" s="102" t="s">
        <v>26</v>
      </c>
      <c r="J127" s="103" t="s">
        <v>11</v>
      </c>
      <c r="K127" s="104">
        <f>SUM(K7:K126)</f>
        <v>6.293699999999987</v>
      </c>
      <c r="L127" s="104">
        <f>SUM(L7:L126)</f>
        <v>0.81851399999999996</v>
      </c>
      <c r="M127" s="105">
        <f>K127-L127</f>
        <v>5.4751859999999866</v>
      </c>
    </row>
    <row r="128" spans="2:13" x14ac:dyDescent="0.3">
      <c r="C128" s="197"/>
      <c r="D128" s="198"/>
      <c r="E128" s="67"/>
      <c r="F128" s="93"/>
      <c r="G128" s="199"/>
      <c r="H128" s="199"/>
      <c r="I128" s="93"/>
      <c r="K128" s="199"/>
      <c r="L128" s="199"/>
      <c r="M128" s="200"/>
    </row>
    <row r="129" spans="3:13" x14ac:dyDescent="0.3">
      <c r="C129" s="197"/>
      <c r="D129" s="198"/>
      <c r="E129" s="67"/>
      <c r="F129" s="93"/>
      <c r="G129" s="199"/>
      <c r="H129" s="199"/>
      <c r="I129" s="93"/>
      <c r="K129" s="199"/>
      <c r="L129" s="199"/>
      <c r="M129" s="200"/>
    </row>
    <row r="130" spans="3:13" ht="8.25" customHeight="1" x14ac:dyDescent="0.3"/>
  </sheetData>
  <mergeCells count="187">
    <mergeCell ref="B87:B89"/>
    <mergeCell ref="B90:B95"/>
    <mergeCell ref="B72:B74"/>
    <mergeCell ref="B75:B80"/>
    <mergeCell ref="C72:C74"/>
    <mergeCell ref="D72:D74"/>
    <mergeCell ref="C75:C77"/>
    <mergeCell ref="D75:D77"/>
    <mergeCell ref="C84:C86"/>
    <mergeCell ref="D84:D86"/>
    <mergeCell ref="C81:C83"/>
    <mergeCell ref="D81:D83"/>
    <mergeCell ref="C78:C80"/>
    <mergeCell ref="D78:D80"/>
    <mergeCell ref="B81:B86"/>
    <mergeCell ref="B60:B62"/>
    <mergeCell ref="B63:B65"/>
    <mergeCell ref="B66:B71"/>
    <mergeCell ref="C69:C71"/>
    <mergeCell ref="D69:D71"/>
    <mergeCell ref="C66:C68"/>
    <mergeCell ref="D66:D68"/>
    <mergeCell ref="C60:C62"/>
    <mergeCell ref="D60:D62"/>
    <mergeCell ref="C63:C65"/>
    <mergeCell ref="D63:D65"/>
    <mergeCell ref="B50:B52"/>
    <mergeCell ref="B53:B55"/>
    <mergeCell ref="C50:C52"/>
    <mergeCell ref="D50:D52"/>
    <mergeCell ref="C57:C59"/>
    <mergeCell ref="D57:D59"/>
    <mergeCell ref="C53:C55"/>
    <mergeCell ref="D53:D55"/>
    <mergeCell ref="B57:B59"/>
    <mergeCell ref="C44:C46"/>
    <mergeCell ref="D44:D46"/>
    <mergeCell ref="C47:C49"/>
    <mergeCell ref="D47:D49"/>
    <mergeCell ref="C38:C40"/>
    <mergeCell ref="D38:D40"/>
    <mergeCell ref="C41:C43"/>
    <mergeCell ref="D41:D43"/>
    <mergeCell ref="E47:E49"/>
    <mergeCell ref="C23:C25"/>
    <mergeCell ref="D23:D25"/>
    <mergeCell ref="B32:B37"/>
    <mergeCell ref="E32:E34"/>
    <mergeCell ref="C35:C37"/>
    <mergeCell ref="D35:D37"/>
    <mergeCell ref="C26:C28"/>
    <mergeCell ref="D26:D28"/>
    <mergeCell ref="C29:C31"/>
    <mergeCell ref="D29:D31"/>
    <mergeCell ref="E7:E9"/>
    <mergeCell ref="I7:I9"/>
    <mergeCell ref="E11:E13"/>
    <mergeCell ref="I11:I13"/>
    <mergeCell ref="C87:C89"/>
    <mergeCell ref="D87:D89"/>
    <mergeCell ref="F2:F4"/>
    <mergeCell ref="K2:L2"/>
    <mergeCell ref="K3:L3"/>
    <mergeCell ref="K4:L4"/>
    <mergeCell ref="C7:C9"/>
    <mergeCell ref="D7:D9"/>
    <mergeCell ref="C11:C13"/>
    <mergeCell ref="D11:D13"/>
    <mergeCell ref="B2:E4"/>
    <mergeCell ref="C17:C19"/>
    <mergeCell ref="D17:D19"/>
    <mergeCell ref="B7:B9"/>
    <mergeCell ref="E14:E16"/>
    <mergeCell ref="C20:C22"/>
    <mergeCell ref="D20:D22"/>
    <mergeCell ref="C14:C16"/>
    <mergeCell ref="D14:D16"/>
    <mergeCell ref="C32:C34"/>
    <mergeCell ref="B38:B43"/>
    <mergeCell ref="E38:E40"/>
    <mergeCell ref="I38:I40"/>
    <mergeCell ref="E41:E43"/>
    <mergeCell ref="I41:I43"/>
    <mergeCell ref="E44:E46"/>
    <mergeCell ref="I44:I46"/>
    <mergeCell ref="B44:B49"/>
    <mergeCell ref="I14:I16"/>
    <mergeCell ref="E17:E19"/>
    <mergeCell ref="I17:I19"/>
    <mergeCell ref="E20:E22"/>
    <mergeCell ref="I20:I22"/>
    <mergeCell ref="E23:E25"/>
    <mergeCell ref="I23:I25"/>
    <mergeCell ref="B26:B31"/>
    <mergeCell ref="E26:E28"/>
    <mergeCell ref="I26:I28"/>
    <mergeCell ref="E29:E31"/>
    <mergeCell ref="I29:I31"/>
    <mergeCell ref="B14:B16"/>
    <mergeCell ref="B17:B19"/>
    <mergeCell ref="B20:B25"/>
    <mergeCell ref="D32:D34"/>
    <mergeCell ref="I47:I49"/>
    <mergeCell ref="E50:E52"/>
    <mergeCell ref="I50:I52"/>
    <mergeCell ref="E53:E55"/>
    <mergeCell ref="I53:I55"/>
    <mergeCell ref="E57:E59"/>
    <mergeCell ref="I57:I59"/>
    <mergeCell ref="I32:I34"/>
    <mergeCell ref="E35:E37"/>
    <mergeCell ref="I35:I37"/>
    <mergeCell ref="I60:I62"/>
    <mergeCell ref="E63:E65"/>
    <mergeCell ref="I63:I65"/>
    <mergeCell ref="E66:E68"/>
    <mergeCell ref="I66:I68"/>
    <mergeCell ref="E69:E71"/>
    <mergeCell ref="I69:I71"/>
    <mergeCell ref="E72:E74"/>
    <mergeCell ref="I72:I74"/>
    <mergeCell ref="E60:E62"/>
    <mergeCell ref="I75:I77"/>
    <mergeCell ref="E78:E80"/>
    <mergeCell ref="I78:I80"/>
    <mergeCell ref="E81:E83"/>
    <mergeCell ref="I81:I83"/>
    <mergeCell ref="E84:E86"/>
    <mergeCell ref="I84:I86"/>
    <mergeCell ref="E87:E89"/>
    <mergeCell ref="I87:I89"/>
    <mergeCell ref="E75:E77"/>
    <mergeCell ref="C90:C92"/>
    <mergeCell ref="D90:D92"/>
    <mergeCell ref="E90:E92"/>
    <mergeCell ref="I90:I92"/>
    <mergeCell ref="C93:C95"/>
    <mergeCell ref="D93:D95"/>
    <mergeCell ref="E93:E95"/>
    <mergeCell ref="I93:I95"/>
    <mergeCell ref="C96:C98"/>
    <mergeCell ref="D96:D98"/>
    <mergeCell ref="E96:E98"/>
    <mergeCell ref="I96:I98"/>
    <mergeCell ref="E99:E101"/>
    <mergeCell ref="I99:I101"/>
    <mergeCell ref="C102:C104"/>
    <mergeCell ref="D102:D104"/>
    <mergeCell ref="E102:E104"/>
    <mergeCell ref="I102:I104"/>
    <mergeCell ref="C105:C107"/>
    <mergeCell ref="D105:D107"/>
    <mergeCell ref="E105:E107"/>
    <mergeCell ref="I105:I107"/>
    <mergeCell ref="E121:E123"/>
    <mergeCell ref="I121:I123"/>
    <mergeCell ref="C124:C126"/>
    <mergeCell ref="D124:D126"/>
    <mergeCell ref="E124:E126"/>
    <mergeCell ref="I124:I126"/>
    <mergeCell ref="C108:C110"/>
    <mergeCell ref="D108:D110"/>
    <mergeCell ref="E108:E110"/>
    <mergeCell ref="I108:I110"/>
    <mergeCell ref="C112:C114"/>
    <mergeCell ref="D112:D114"/>
    <mergeCell ref="E112:E114"/>
    <mergeCell ref="I112:I114"/>
    <mergeCell ref="C115:C117"/>
    <mergeCell ref="D115:D117"/>
    <mergeCell ref="E115:E117"/>
    <mergeCell ref="I115:I117"/>
    <mergeCell ref="C118:C120"/>
    <mergeCell ref="D118:D120"/>
    <mergeCell ref="E118:E120"/>
    <mergeCell ref="I118:I120"/>
    <mergeCell ref="B96:B101"/>
    <mergeCell ref="B102:B104"/>
    <mergeCell ref="B105:B107"/>
    <mergeCell ref="B108:B110"/>
    <mergeCell ref="B112:B117"/>
    <mergeCell ref="B118:B123"/>
    <mergeCell ref="B124:B126"/>
    <mergeCell ref="C121:C123"/>
    <mergeCell ref="D121:D123"/>
    <mergeCell ref="C99:C101"/>
    <mergeCell ref="D99:D101"/>
  </mergeCells>
  <phoneticPr fontId="29" type="noConversion"/>
  <conditionalFormatting sqref="J1 J5:J6">
    <cfRule type="cellIs" dxfId="4" priority="4" operator="equal">
      <formula>"L"</formula>
    </cfRule>
    <cfRule type="cellIs" dxfId="3" priority="5" operator="equal">
      <formula>"D"</formula>
    </cfRule>
  </conditionalFormatting>
  <conditionalFormatting sqref="J1 J5:J1048576">
    <cfRule type="cellIs" dxfId="2" priority="6" operator="equal">
      <formula>"W"</formula>
    </cfRule>
  </conditionalFormatting>
  <conditionalFormatting sqref="J127:J1048576">
    <cfRule type="cellIs" dxfId="1" priority="1" operator="equal">
      <formula>"L"</formula>
    </cfRule>
    <cfRule type="cellIs" dxfId="0" priority="2" operator="equal">
      <formula>"D"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35"/>
  <sheetViews>
    <sheetView showGridLines="0" workbookViewId="0">
      <pane ySplit="2" topLeftCell="A3" activePane="bottomLeft" state="frozen"/>
      <selection pane="bottomLeft" activeCell="R16" sqref="R16"/>
    </sheetView>
  </sheetViews>
  <sheetFormatPr defaultRowHeight="14.4" x14ac:dyDescent="0.3"/>
  <cols>
    <col min="1" max="1" width="3.6640625" customWidth="1"/>
    <col min="3" max="3" width="12" customWidth="1"/>
    <col min="4" max="4" width="10.88671875" customWidth="1"/>
  </cols>
  <sheetData>
    <row r="2" spans="2:4" ht="25.2" x14ac:dyDescent="0.45">
      <c r="B2" s="47" t="s">
        <v>166</v>
      </c>
    </row>
    <row r="4" spans="2:4" ht="28.8" x14ac:dyDescent="0.3">
      <c r="B4" s="43" t="s">
        <v>0</v>
      </c>
      <c r="C4" s="122" t="s">
        <v>41</v>
      </c>
      <c r="D4" s="122" t="s">
        <v>161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SUM('PXCS - Results'!M7:M9)</f>
        <v>2.2710599999999999</v>
      </c>
      <c r="D6" s="45">
        <f>C6+D5</f>
        <v>2.2710599999999999</v>
      </c>
    </row>
    <row r="7" spans="2:4" x14ac:dyDescent="0.3">
      <c r="B7" s="46">
        <v>2</v>
      </c>
      <c r="C7" s="44">
        <f>SUM('PXCS - Results'!M10)</f>
        <v>0</v>
      </c>
      <c r="D7" s="45">
        <f>D6+C7</f>
        <v>2.2710599999999999</v>
      </c>
    </row>
    <row r="8" spans="2:4" x14ac:dyDescent="0.3">
      <c r="B8" s="46">
        <v>3</v>
      </c>
      <c r="C8" s="44">
        <f>SUM('PXCS - Results'!M11:M13)</f>
        <v>2.2710599999999999</v>
      </c>
      <c r="D8" s="45">
        <f t="shared" ref="D8:D23" si="0">D7+C8</f>
        <v>4.5421199999999997</v>
      </c>
    </row>
    <row r="9" spans="2:4" x14ac:dyDescent="0.3">
      <c r="B9" s="46">
        <v>4</v>
      </c>
      <c r="C9" s="44">
        <f>SUM('PXCS - Results'!M14:M16)</f>
        <v>-0.99900000000000011</v>
      </c>
      <c r="D9" s="45">
        <f t="shared" si="0"/>
        <v>3.5431199999999996</v>
      </c>
    </row>
    <row r="10" spans="2:4" x14ac:dyDescent="0.3">
      <c r="B10" s="46">
        <v>5</v>
      </c>
      <c r="C10" s="44">
        <f>SUM('PXCS - Results'!M17:M19)</f>
        <v>-0.99900000000000011</v>
      </c>
      <c r="D10" s="45">
        <f t="shared" si="0"/>
        <v>2.5441199999999995</v>
      </c>
    </row>
    <row r="11" spans="2:4" x14ac:dyDescent="0.3">
      <c r="B11" s="46">
        <v>6</v>
      </c>
      <c r="C11" s="44">
        <f>SUM('PXCS - Results'!M20:M25)</f>
        <v>2.9037600000000001</v>
      </c>
      <c r="D11" s="45">
        <f t="shared" si="0"/>
        <v>5.4478799999999996</v>
      </c>
    </row>
    <row r="12" spans="2:4" x14ac:dyDescent="0.3">
      <c r="B12" s="46">
        <v>7</v>
      </c>
      <c r="C12" s="44">
        <f>SUM('PXCS - Results'!M26:M31)</f>
        <v>3.5631000000000004</v>
      </c>
      <c r="D12" s="45">
        <f t="shared" si="0"/>
        <v>9.01098</v>
      </c>
    </row>
    <row r="13" spans="2:4" x14ac:dyDescent="0.3">
      <c r="B13" s="46">
        <v>8</v>
      </c>
      <c r="C13" s="44">
        <f>SUM('PXCS - Results'!M32:M37)</f>
        <v>6.9896700000000003</v>
      </c>
      <c r="D13" s="45">
        <f t="shared" si="0"/>
        <v>16.00065</v>
      </c>
    </row>
    <row r="14" spans="2:4" x14ac:dyDescent="0.3">
      <c r="B14" s="46">
        <v>9</v>
      </c>
      <c r="C14" s="44">
        <f>SUM('PXCS - Results'!M38:M43)</f>
        <v>-1.998</v>
      </c>
      <c r="D14" s="45">
        <f t="shared" si="0"/>
        <v>14.002650000000001</v>
      </c>
    </row>
    <row r="15" spans="2:4" x14ac:dyDescent="0.3">
      <c r="B15" s="46">
        <v>10</v>
      </c>
      <c r="C15" s="44">
        <f>SUM('PXCS - Results'!M44:M49)</f>
        <v>0.42357600000000012</v>
      </c>
      <c r="D15" s="45">
        <f t="shared" si="0"/>
        <v>14.426226000000002</v>
      </c>
    </row>
    <row r="16" spans="2:4" x14ac:dyDescent="0.3">
      <c r="B16" s="46">
        <v>11</v>
      </c>
      <c r="C16" s="44">
        <f>SUM('PXCS - Results'!M50:M52)</f>
        <v>1.2920400000000003</v>
      </c>
      <c r="D16" s="45">
        <f t="shared" si="0"/>
        <v>15.718266000000002</v>
      </c>
    </row>
    <row r="17" spans="2:4" x14ac:dyDescent="0.3">
      <c r="B17" s="46">
        <v>12</v>
      </c>
      <c r="C17" s="44">
        <f>SUM('PXCS - Results'!M53:M55)</f>
        <v>-0.99900000000000011</v>
      </c>
      <c r="D17" s="45">
        <f t="shared" si="0"/>
        <v>14.719266000000001</v>
      </c>
    </row>
    <row r="18" spans="2:4" x14ac:dyDescent="0.3">
      <c r="B18" s="46">
        <v>13</v>
      </c>
      <c r="C18" s="44">
        <f>SUM('PXCS - Results'!M56)</f>
        <v>0</v>
      </c>
      <c r="D18" s="45">
        <f t="shared" si="0"/>
        <v>14.719266000000001</v>
      </c>
    </row>
    <row r="19" spans="2:4" x14ac:dyDescent="0.3">
      <c r="B19" s="46">
        <v>14</v>
      </c>
      <c r="C19" s="44">
        <f>SUM('PXCS - Results'!M57:M59)</f>
        <v>-0.99900000000000011</v>
      </c>
      <c r="D19" s="45">
        <f t="shared" ref="D19" si="1">D18+C19</f>
        <v>13.720266000000001</v>
      </c>
    </row>
    <row r="20" spans="2:4" x14ac:dyDescent="0.3">
      <c r="B20" s="46">
        <v>15</v>
      </c>
      <c r="C20" s="44">
        <f>SUM('PXCS - Results'!M60:M62)</f>
        <v>-0.99900000000000011</v>
      </c>
      <c r="D20" s="45">
        <f t="shared" si="0"/>
        <v>12.721266</v>
      </c>
    </row>
    <row r="21" spans="2:4" x14ac:dyDescent="0.3">
      <c r="B21" s="46">
        <v>16</v>
      </c>
      <c r="C21" s="44">
        <f>SUM('PXCS - Results'!M63:M65)</f>
        <v>-0.99900000000000011</v>
      </c>
      <c r="D21" s="45">
        <f t="shared" si="0"/>
        <v>11.722265999999999</v>
      </c>
    </row>
    <row r="22" spans="2:4" x14ac:dyDescent="0.3">
      <c r="B22" s="46">
        <v>17</v>
      </c>
      <c r="C22" s="44">
        <f>SUM('PXCS - Results'!M66:M71)</f>
        <v>-1.998</v>
      </c>
      <c r="D22" s="45">
        <f t="shared" si="0"/>
        <v>9.7242660000000001</v>
      </c>
    </row>
    <row r="23" spans="2:4" x14ac:dyDescent="0.3">
      <c r="B23" s="46">
        <v>18</v>
      </c>
      <c r="C23" s="44">
        <f>SUM('PXCS - Results'!M72:M74)</f>
        <v>-0.99900000000000011</v>
      </c>
      <c r="D23" s="45">
        <f t="shared" si="0"/>
        <v>8.7252659999999995</v>
      </c>
    </row>
    <row r="24" spans="2:4" x14ac:dyDescent="0.3">
      <c r="B24" s="46">
        <v>19</v>
      </c>
      <c r="C24" s="44">
        <f>SUM('PXCS - Results'!M75:M80)</f>
        <v>2.7405900000000001</v>
      </c>
      <c r="D24" s="45">
        <f t="shared" ref="D24:D35" si="2">D23+C24</f>
        <v>11.465855999999999</v>
      </c>
    </row>
    <row r="25" spans="2:4" x14ac:dyDescent="0.3">
      <c r="B25" s="46">
        <v>20</v>
      </c>
      <c r="C25" s="44">
        <f>SUM('PXCS - Results'!M81:M86)</f>
        <v>-1.998</v>
      </c>
      <c r="D25" s="45">
        <f t="shared" si="2"/>
        <v>9.4678559999999994</v>
      </c>
    </row>
    <row r="26" spans="2:4" x14ac:dyDescent="0.3">
      <c r="B26" s="46">
        <v>21</v>
      </c>
      <c r="C26" s="44">
        <f>SUM('PXCS - Results'!M87:M89)</f>
        <v>-0.99900000000000011</v>
      </c>
      <c r="D26" s="45">
        <f t="shared" si="2"/>
        <v>8.4688559999999988</v>
      </c>
    </row>
    <row r="27" spans="2:4" x14ac:dyDescent="0.3">
      <c r="B27" s="46">
        <v>22</v>
      </c>
      <c r="C27" s="44">
        <f>SUM('PXCS - Results'!M90:M95)</f>
        <v>2.0879099999999995</v>
      </c>
      <c r="D27" s="45">
        <f t="shared" si="2"/>
        <v>10.556765999999998</v>
      </c>
    </row>
    <row r="28" spans="2:4" x14ac:dyDescent="0.3">
      <c r="B28" s="46">
        <v>23</v>
      </c>
      <c r="C28" s="44">
        <f>SUM('PXCS - Results'!M96:M101)</f>
        <v>0.74991600000000025</v>
      </c>
      <c r="D28" s="45">
        <f t="shared" si="2"/>
        <v>11.306681999999999</v>
      </c>
    </row>
    <row r="29" spans="2:4" x14ac:dyDescent="0.3">
      <c r="B29" s="46">
        <v>24</v>
      </c>
      <c r="C29" s="44">
        <f>SUM('PXCS - Results'!M102:M104)</f>
        <v>-0.99900000000000011</v>
      </c>
      <c r="D29" s="45">
        <f t="shared" si="2"/>
        <v>10.307681999999998</v>
      </c>
    </row>
    <row r="30" spans="2:4" x14ac:dyDescent="0.3">
      <c r="B30" s="46">
        <v>25</v>
      </c>
      <c r="C30" s="44">
        <f>SUM('PXCS - Results'!M105:M107)</f>
        <v>-0.99900000000000011</v>
      </c>
      <c r="D30" s="45">
        <f t="shared" si="2"/>
        <v>9.3086819999999975</v>
      </c>
    </row>
    <row r="31" spans="2:4" x14ac:dyDescent="0.3">
      <c r="B31" s="46">
        <v>26</v>
      </c>
      <c r="C31" s="44">
        <f>SUM('PXCS - Results'!M108:M110)</f>
        <v>-0.99900000000000011</v>
      </c>
      <c r="D31" s="45">
        <f t="shared" si="2"/>
        <v>8.3096819999999969</v>
      </c>
    </row>
    <row r="32" spans="2:4" x14ac:dyDescent="0.3">
      <c r="B32" s="46">
        <v>27</v>
      </c>
      <c r="C32" s="44">
        <f>SUM('PXCS - Results'!M111)</f>
        <v>0</v>
      </c>
      <c r="D32" s="45">
        <f t="shared" si="2"/>
        <v>8.3096819999999969</v>
      </c>
    </row>
    <row r="33" spans="2:4" x14ac:dyDescent="0.3">
      <c r="B33" s="46">
        <v>28</v>
      </c>
      <c r="C33" s="44">
        <f>SUM('PXCS - Results'!M112:M117)</f>
        <v>0.16250400000000009</v>
      </c>
      <c r="D33" s="45">
        <f t="shared" si="2"/>
        <v>8.4721859999999971</v>
      </c>
    </row>
    <row r="34" spans="2:4" x14ac:dyDescent="0.3">
      <c r="B34" s="46">
        <v>29</v>
      </c>
      <c r="C34" s="44">
        <f>SUM('PXCS - Results'!M118:M123)</f>
        <v>-1.998</v>
      </c>
      <c r="D34" s="45">
        <f t="shared" si="2"/>
        <v>6.4741859999999969</v>
      </c>
    </row>
    <row r="35" spans="2:4" x14ac:dyDescent="0.3">
      <c r="B35" s="46">
        <v>30</v>
      </c>
      <c r="C35" s="44">
        <f>SUM('PXCS - Results'!M124:M126)</f>
        <v>-0.99900000000000011</v>
      </c>
      <c r="D35" s="45">
        <f t="shared" si="2"/>
        <v>5.4751859999999972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2022-11-14T08:21:58Z</dcterms:created>
  <dcterms:modified xsi:type="dcterms:W3CDTF">2025-12-05T22:16:35Z</dcterms:modified>
</cp:coreProperties>
</file>