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BFC883BB-4116-4821-97C6-5CFC86574435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6" i="6" l="1"/>
  <c r="C35" i="6"/>
  <c r="C34" i="6"/>
  <c r="C33" i="6"/>
  <c r="C32" i="6"/>
  <c r="C31" i="6"/>
  <c r="G96" i="5"/>
  <c r="F96" i="5"/>
  <c r="K95" i="5"/>
  <c r="J95" i="5"/>
  <c r="K94" i="5"/>
  <c r="J94" i="5"/>
  <c r="L94" i="5" s="1"/>
  <c r="K93" i="5"/>
  <c r="L93" i="5" s="1"/>
  <c r="J93" i="5"/>
  <c r="K92" i="5"/>
  <c r="J92" i="5"/>
  <c r="L92" i="5" s="1"/>
  <c r="K91" i="5"/>
  <c r="J91" i="5"/>
  <c r="L91" i="5" s="1"/>
  <c r="J90" i="5"/>
  <c r="K89" i="5"/>
  <c r="J89" i="5"/>
  <c r="K88" i="5"/>
  <c r="J88" i="5"/>
  <c r="J87" i="5"/>
  <c r="K87" i="5" s="1"/>
  <c r="L87" i="5" s="1"/>
  <c r="K86" i="5"/>
  <c r="J86" i="5"/>
  <c r="L86" i="5" s="1"/>
  <c r="K85" i="5"/>
  <c r="L85" i="5" s="1"/>
  <c r="J85" i="5"/>
  <c r="K84" i="5"/>
  <c r="J84" i="5"/>
  <c r="L84" i="5" s="1"/>
  <c r="K83" i="5"/>
  <c r="J83" i="5"/>
  <c r="K82" i="5"/>
  <c r="J82" i="5"/>
  <c r="L81" i="5"/>
  <c r="K81" i="5"/>
  <c r="J81" i="5"/>
  <c r="K80" i="5"/>
  <c r="L80" i="5" s="1"/>
  <c r="J80" i="5"/>
  <c r="K79" i="5"/>
  <c r="J79" i="5"/>
  <c r="L79" i="5" s="1"/>
  <c r="J78" i="5"/>
  <c r="K77" i="5"/>
  <c r="J77" i="5"/>
  <c r="L77" i="5" s="1"/>
  <c r="K76" i="5"/>
  <c r="J76" i="5"/>
  <c r="L76" i="5" s="1"/>
  <c r="K75" i="5"/>
  <c r="J75" i="5"/>
  <c r="K74" i="5"/>
  <c r="J74" i="5"/>
  <c r="L74" i="5" s="1"/>
  <c r="K73" i="5"/>
  <c r="J73" i="5"/>
  <c r="L73" i="5" s="1"/>
  <c r="K72" i="5"/>
  <c r="J72" i="5"/>
  <c r="L72" i="5" s="1"/>
  <c r="K71" i="5"/>
  <c r="L71" i="5" s="1"/>
  <c r="C29" i="6" s="1"/>
  <c r="J71" i="5"/>
  <c r="K70" i="5"/>
  <c r="J70" i="5"/>
  <c r="L70" i="5" s="1"/>
  <c r="K69" i="5"/>
  <c r="J69" i="5"/>
  <c r="K68" i="5"/>
  <c r="J68" i="5"/>
  <c r="K67" i="5"/>
  <c r="J67" i="5"/>
  <c r="K66" i="5"/>
  <c r="J66" i="5"/>
  <c r="L66" i="5" s="1"/>
  <c r="K65" i="5"/>
  <c r="J65" i="5"/>
  <c r="K64" i="5"/>
  <c r="J64" i="5"/>
  <c r="L64" i="5" s="1"/>
  <c r="K63" i="5"/>
  <c r="J63" i="5"/>
  <c r="K62" i="5"/>
  <c r="J62" i="5"/>
  <c r="K61" i="5"/>
  <c r="J61" i="5"/>
  <c r="L61" i="5" s="1"/>
  <c r="K60" i="5"/>
  <c r="J60" i="5"/>
  <c r="L60" i="5" s="1"/>
  <c r="K59" i="5"/>
  <c r="J59" i="5"/>
  <c r="L59" i="5" s="1"/>
  <c r="C24" i="6" s="1"/>
  <c r="K58" i="5"/>
  <c r="J58" i="5"/>
  <c r="K57" i="5"/>
  <c r="J57" i="5"/>
  <c r="L57" i="5" s="1"/>
  <c r="K56" i="5"/>
  <c r="L56" i="5" s="1"/>
  <c r="J56" i="5"/>
  <c r="J55" i="5"/>
  <c r="K54" i="5"/>
  <c r="L54" i="5" s="1"/>
  <c r="J54" i="5"/>
  <c r="K53" i="5"/>
  <c r="J53" i="5"/>
  <c r="K52" i="5"/>
  <c r="J52" i="5"/>
  <c r="K51" i="5"/>
  <c r="J51" i="5"/>
  <c r="L51" i="5" s="1"/>
  <c r="K50" i="5"/>
  <c r="J50" i="5"/>
  <c r="L50" i="5" s="1"/>
  <c r="J49" i="5"/>
  <c r="K49" i="5" s="1"/>
  <c r="L49" i="5" s="1"/>
  <c r="C20" i="6" s="1"/>
  <c r="K48" i="5"/>
  <c r="J48" i="5"/>
  <c r="L48" i="5" s="1"/>
  <c r="K47" i="5"/>
  <c r="J47" i="5"/>
  <c r="K46" i="5"/>
  <c r="J46" i="5"/>
  <c r="L46" i="5" s="1"/>
  <c r="K45" i="5"/>
  <c r="J45" i="5"/>
  <c r="L45" i="5" s="1"/>
  <c r="K44" i="5"/>
  <c r="J44" i="5"/>
  <c r="L44" i="5" s="1"/>
  <c r="C18" i="6" s="1"/>
  <c r="K43" i="5"/>
  <c r="J43" i="5"/>
  <c r="L43" i="5" s="1"/>
  <c r="K42" i="5"/>
  <c r="J42" i="5"/>
  <c r="K41" i="5"/>
  <c r="J41" i="5"/>
  <c r="L41" i="5" s="1"/>
  <c r="K40" i="5"/>
  <c r="J40" i="5"/>
  <c r="K39" i="5"/>
  <c r="J39" i="5"/>
  <c r="L39" i="5" s="1"/>
  <c r="K38" i="5"/>
  <c r="J38" i="5"/>
  <c r="L38" i="5" s="1"/>
  <c r="K37" i="5"/>
  <c r="J37" i="5"/>
  <c r="L37" i="5" s="1"/>
  <c r="K36" i="5"/>
  <c r="J36" i="5"/>
  <c r="K35" i="5"/>
  <c r="J35" i="5"/>
  <c r="K34" i="5"/>
  <c r="J34" i="5"/>
  <c r="J33" i="5"/>
  <c r="K32" i="5"/>
  <c r="J32" i="5"/>
  <c r="K31" i="5"/>
  <c r="J31" i="5"/>
  <c r="L31" i="5" s="1"/>
  <c r="K30" i="5"/>
  <c r="L30" i="5" s="1"/>
  <c r="J30" i="5"/>
  <c r="K29" i="5"/>
  <c r="J29" i="5"/>
  <c r="L29" i="5" s="1"/>
  <c r="K28" i="5"/>
  <c r="J28" i="5"/>
  <c r="J27" i="5"/>
  <c r="K26" i="5"/>
  <c r="J26" i="5"/>
  <c r="L26" i="5" s="1"/>
  <c r="K25" i="5"/>
  <c r="J25" i="5"/>
  <c r="L25" i="5" s="1"/>
  <c r="K24" i="5"/>
  <c r="J24" i="5"/>
  <c r="K23" i="5"/>
  <c r="J23" i="5"/>
  <c r="K22" i="5"/>
  <c r="J22" i="5"/>
  <c r="J21" i="5"/>
  <c r="K20" i="5"/>
  <c r="J20" i="5"/>
  <c r="L20" i="5" s="1"/>
  <c r="K19" i="5"/>
  <c r="J19" i="5"/>
  <c r="L19" i="5" s="1"/>
  <c r="K18" i="5"/>
  <c r="L18" i="5" s="1"/>
  <c r="C9" i="6" s="1"/>
  <c r="J18" i="5"/>
  <c r="K17" i="5"/>
  <c r="J17" i="5"/>
  <c r="L17" i="5" s="1"/>
  <c r="K16" i="5"/>
  <c r="J16" i="5"/>
  <c r="J15" i="5"/>
  <c r="K14" i="5"/>
  <c r="J14" i="5"/>
  <c r="L14" i="5" s="1"/>
  <c r="K13" i="5"/>
  <c r="J13" i="5"/>
  <c r="L13" i="5" s="1"/>
  <c r="K12" i="5"/>
  <c r="J12" i="5"/>
  <c r="K11" i="5"/>
  <c r="J11" i="5"/>
  <c r="K10" i="5"/>
  <c r="J10" i="5"/>
  <c r="J9" i="5"/>
  <c r="B9" i="5"/>
  <c r="B12" i="5" s="1"/>
  <c r="B15" i="5" s="1"/>
  <c r="B18" i="5" s="1"/>
  <c r="B21" i="5" s="1"/>
  <c r="B24" i="5" s="1"/>
  <c r="B27" i="5" s="1"/>
  <c r="B30" i="5" s="1"/>
  <c r="B33" i="5" s="1"/>
  <c r="B36" i="5" s="1"/>
  <c r="B39" i="5" s="1"/>
  <c r="B42" i="5" s="1"/>
  <c r="B44" i="5" s="1"/>
  <c r="B47" i="5" s="1"/>
  <c r="B49" i="5" s="1"/>
  <c r="B52" i="5" s="1"/>
  <c r="B55" i="5" s="1"/>
  <c r="B58" i="5" s="1"/>
  <c r="B59" i="5" s="1"/>
  <c r="B60" i="5" s="1"/>
  <c r="B63" i="5" s="1"/>
  <c r="B66" i="5" s="1"/>
  <c r="B68" i="5" s="1"/>
  <c r="B71" i="5" s="1"/>
  <c r="B74" i="5" s="1"/>
  <c r="B77" i="5" s="1"/>
  <c r="B78" i="5" s="1"/>
  <c r="B81" i="5" s="1"/>
  <c r="B84" i="5" s="1"/>
  <c r="L2" i="5"/>
  <c r="C36" i="2"/>
  <c r="D36" i="2" s="1"/>
  <c r="O2" i="1"/>
  <c r="L42" i="5" l="1"/>
  <c r="C17" i="6" s="1"/>
  <c r="L53" i="5"/>
  <c r="L68" i="5"/>
  <c r="C28" i="6" s="1"/>
  <c r="L82" i="5"/>
  <c r="L23" i="5"/>
  <c r="L11" i="5"/>
  <c r="L35" i="5"/>
  <c r="L12" i="5"/>
  <c r="C7" i="6" s="1"/>
  <c r="L16" i="5"/>
  <c r="L24" i="5"/>
  <c r="C11" i="6" s="1"/>
  <c r="L28" i="5"/>
  <c r="L36" i="5"/>
  <c r="C15" i="6" s="1"/>
  <c r="L65" i="5"/>
  <c r="L69" i="5"/>
  <c r="L83" i="5"/>
  <c r="L32" i="5"/>
  <c r="C13" i="6" s="1"/>
  <c r="L40" i="5"/>
  <c r="C16" i="6" s="1"/>
  <c r="L47" i="5"/>
  <c r="C19" i="6" s="1"/>
  <c r="L58" i="5"/>
  <c r="C23" i="6" s="1"/>
  <c r="L62" i="5"/>
  <c r="C25" i="6" s="1"/>
  <c r="L95" i="5"/>
  <c r="L88" i="5"/>
  <c r="J96" i="5"/>
  <c r="K55" i="5"/>
  <c r="L55" i="5" s="1"/>
  <c r="C22" i="6" s="1"/>
  <c r="L10" i="5"/>
  <c r="L22" i="5"/>
  <c r="L34" i="5"/>
  <c r="L52" i="5"/>
  <c r="L63" i="5"/>
  <c r="C26" i="6" s="1"/>
  <c r="L67" i="5"/>
  <c r="C27" i="6" s="1"/>
  <c r="L89" i="5"/>
  <c r="L75" i="5"/>
  <c r="C30" i="6" s="1"/>
  <c r="B90" i="5"/>
  <c r="B93" i="5" s="1"/>
  <c r="B87" i="5"/>
  <c r="K78" i="5"/>
  <c r="L78" i="5" s="1"/>
  <c r="K90" i="5"/>
  <c r="L90" i="5" s="1"/>
  <c r="K9" i="5"/>
  <c r="L9" i="5" s="1"/>
  <c r="C6" i="6" s="1"/>
  <c r="D6" i="6" s="1"/>
  <c r="K21" i="5"/>
  <c r="L21" i="5" s="1"/>
  <c r="C10" i="6" s="1"/>
  <c r="K33" i="5"/>
  <c r="L33" i="5" s="1"/>
  <c r="C14" i="6" s="1"/>
  <c r="K15" i="5"/>
  <c r="L15" i="5" s="1"/>
  <c r="C8" i="6" s="1"/>
  <c r="K27" i="5"/>
  <c r="L27" i="5" s="1"/>
  <c r="D7" i="2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6" i="2"/>
  <c r="I23" i="1"/>
  <c r="I22" i="1"/>
  <c r="I9" i="1"/>
  <c r="I8" i="1"/>
  <c r="M7" i="1"/>
  <c r="I7" i="1"/>
  <c r="C37" i="1"/>
  <c r="L16" i="3"/>
  <c r="C36" i="4"/>
  <c r="C19" i="4"/>
  <c r="I4" i="3"/>
  <c r="C38" i="3"/>
  <c r="L38" i="3"/>
  <c r="M38" i="3" s="1"/>
  <c r="L21" i="3"/>
  <c r="N21" i="3" s="1"/>
  <c r="M21" i="3"/>
  <c r="N9" i="1"/>
  <c r="L8" i="3"/>
  <c r="M8" i="3" s="1"/>
  <c r="L9" i="3"/>
  <c r="M9" i="3" s="1"/>
  <c r="N9" i="3" s="1"/>
  <c r="D7" i="6" l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C12" i="6"/>
  <c r="C21" i="6"/>
  <c r="K96" i="5"/>
  <c r="L96" i="5" s="1"/>
  <c r="I2" i="5" s="1"/>
  <c r="I3" i="5" s="1"/>
  <c r="N38" i="3"/>
  <c r="N8" i="3"/>
  <c r="L4" i="5" l="1"/>
  <c r="L3" i="5"/>
  <c r="I4" i="5"/>
  <c r="N25" i="1" l="1"/>
  <c r="N26" i="1"/>
  <c r="N28" i="1"/>
  <c r="N29" i="1"/>
  <c r="N30" i="1"/>
  <c r="N31" i="1"/>
  <c r="N33" i="1"/>
  <c r="N34" i="1"/>
  <c r="L20" i="3"/>
  <c r="M20" i="3" s="1"/>
  <c r="N20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 s="1"/>
  <c r="N36" i="3" s="1"/>
  <c r="L37" i="3"/>
  <c r="M37" i="3" s="1"/>
  <c r="N37" i="3" l="1"/>
  <c r="N19" i="1" l="1"/>
  <c r="I39" i="3" l="1"/>
  <c r="N2" i="3" s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D31" i="6" l="1"/>
  <c r="D32" i="6" s="1"/>
  <c r="D33" i="6" l="1"/>
  <c r="D34" i="6" s="1"/>
  <c r="D35" i="6" s="1"/>
  <c r="D36" i="6" s="1"/>
  <c r="C33" i="4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9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D7" i="4" l="1"/>
  <c r="M39" i="3"/>
  <c r="N39" i="3" s="1"/>
  <c r="N16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O7" i="1" l="1"/>
  <c r="N7" i="1"/>
  <c r="C6" i="2" l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M8" i="1" s="1"/>
  <c r="O8" i="1" l="1"/>
  <c r="N8" i="1"/>
  <c r="C7" i="2"/>
  <c r="L9" i="1" l="1"/>
  <c r="M9" i="1" l="1"/>
  <c r="O9" i="1" s="1"/>
  <c r="I10" i="1" s="1"/>
  <c r="L10" i="1" l="1"/>
  <c r="C8" i="2"/>
  <c r="M10" i="1"/>
  <c r="C9" i="2" s="1"/>
  <c r="N10" i="1" l="1"/>
  <c r="O10" i="1"/>
  <c r="I11" i="1" s="1"/>
  <c r="L11" i="1" l="1"/>
  <c r="M11" i="1"/>
  <c r="N11" i="1" s="1"/>
  <c r="C10" i="2" l="1"/>
  <c r="O11" i="1"/>
  <c r="I12" i="1" s="1"/>
  <c r="L12" i="1" l="1"/>
  <c r="N13" i="1"/>
  <c r="M12" i="1" l="1"/>
  <c r="C11" i="2" s="1"/>
  <c r="O12" i="1" l="1"/>
  <c r="I13" i="1" s="1"/>
  <c r="N12" i="1"/>
  <c r="L13" i="1" l="1"/>
  <c r="M13" i="1"/>
  <c r="C12" i="2" s="1"/>
  <c r="O13" i="1" l="1"/>
  <c r="I14" i="1" s="1"/>
  <c r="L14" i="1" l="1"/>
  <c r="C13" i="2" l="1"/>
  <c r="N14" i="1"/>
  <c r="O14" i="1"/>
  <c r="I15" i="1" s="1"/>
  <c r="L15" i="1" l="1"/>
  <c r="C14" i="2" l="1"/>
  <c r="N15" i="1"/>
  <c r="O15" i="1"/>
  <c r="I16" i="1" s="1"/>
  <c r="L16" i="1" l="1"/>
  <c r="M16" i="1" l="1"/>
  <c r="O16" i="1" s="1"/>
  <c r="I17" i="1" s="1"/>
  <c r="L17" i="1" l="1"/>
  <c r="N16" i="1"/>
  <c r="C15" i="2"/>
  <c r="M17" i="1" l="1"/>
  <c r="O17" i="1" l="1"/>
  <c r="I18" i="1" s="1"/>
  <c r="N17" i="1"/>
  <c r="C16" i="2"/>
  <c r="L18" i="1" l="1"/>
  <c r="M18" i="1"/>
  <c r="O18" i="1" l="1"/>
  <c r="I19" i="1" s="1"/>
  <c r="N18" i="1"/>
  <c r="C17" i="2"/>
  <c r="L19" i="1" l="1"/>
  <c r="M19" i="1"/>
  <c r="O19" i="1" l="1"/>
  <c r="I20" i="1" s="1"/>
  <c r="M20" i="1"/>
  <c r="N20" i="1" s="1"/>
  <c r="C18" i="2"/>
  <c r="L20" i="1" l="1"/>
  <c r="O20" i="1" s="1"/>
  <c r="C19" i="2"/>
  <c r="L21" i="1" l="1"/>
  <c r="M21" i="1" s="1"/>
  <c r="O21" i="1" s="1"/>
  <c r="L22" i="1" s="1"/>
  <c r="N21" i="1"/>
  <c r="C20" i="2" l="1"/>
  <c r="M22" i="1"/>
  <c r="C21" i="2" l="1"/>
  <c r="N22" i="1"/>
  <c r="O22" i="1"/>
  <c r="L23" i="1" l="1"/>
  <c r="M23" i="1" l="1"/>
  <c r="N23" i="1" s="1"/>
  <c r="O23" i="1" l="1"/>
  <c r="C22" i="2"/>
  <c r="L24" i="1" l="1"/>
  <c r="M24" i="1" s="1"/>
  <c r="O24" i="1" s="1"/>
  <c r="L25" i="1" s="1"/>
  <c r="I27" i="1"/>
  <c r="M25" i="1"/>
  <c r="C24" i="2" s="1"/>
  <c r="N24" i="1"/>
  <c r="C23" i="2"/>
  <c r="O25" i="1" l="1"/>
  <c r="L26" i="1" s="1"/>
  <c r="M26" i="1" l="1"/>
  <c r="C25" i="2" l="1"/>
  <c r="O26" i="1"/>
  <c r="L27" i="1" s="1"/>
  <c r="M27" i="1" l="1"/>
  <c r="N27" i="1" s="1"/>
  <c r="O27" i="1" l="1"/>
  <c r="I28" i="1" s="1"/>
  <c r="C26" i="2"/>
  <c r="L28" i="1" l="1"/>
  <c r="M28" i="1" l="1"/>
  <c r="O28" i="1" l="1"/>
  <c r="I29" i="1" s="1"/>
  <c r="C27" i="2"/>
  <c r="L29" i="1" l="1"/>
  <c r="M29" i="1" l="1"/>
  <c r="C28" i="2" s="1"/>
  <c r="O29" i="1" l="1"/>
  <c r="L30" i="1" l="1"/>
  <c r="I31" i="1"/>
  <c r="M30" i="1"/>
  <c r="C29" i="2" s="1"/>
  <c r="O30" i="1" l="1"/>
  <c r="L31" i="1" s="1"/>
  <c r="M31" i="1" l="1"/>
  <c r="O31" i="1" l="1"/>
  <c r="I32" i="1" s="1"/>
  <c r="C30" i="2"/>
  <c r="L32" i="1" l="1"/>
  <c r="O4" i="1"/>
  <c r="O3" i="1"/>
  <c r="M32" i="1" l="1"/>
  <c r="N32" i="1" s="1"/>
  <c r="O32" i="1" l="1"/>
  <c r="I35" i="1" s="1"/>
  <c r="C31" i="2"/>
  <c r="L33" i="1" l="1"/>
  <c r="M33" i="1" l="1"/>
  <c r="C32" i="2" l="1"/>
  <c r="O33" i="1"/>
  <c r="L34" i="1" l="1"/>
  <c r="M34" i="1" l="1"/>
  <c r="C33" i="2" s="1"/>
  <c r="O34" i="1" l="1"/>
  <c r="L35" i="1" s="1"/>
  <c r="M35" i="1" l="1"/>
  <c r="C34" i="2" l="1"/>
  <c r="N35" i="1"/>
  <c r="O35" i="1"/>
  <c r="L36" i="1" l="1"/>
  <c r="I36" i="1"/>
  <c r="M36" i="1"/>
  <c r="N36" i="1" s="1"/>
  <c r="O36" i="1" l="1"/>
  <c r="C35" i="2"/>
  <c r="I37" i="1" l="1"/>
  <c r="M37" i="1" s="1"/>
  <c r="L37" i="1"/>
  <c r="O37" i="1" l="1"/>
  <c r="N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7" authorId="0" shapeId="0" xr:uid="{EB7F876C-0F0E-4EC6-8347-2C755E2C843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1-1 @ 7.00 (hedge)</t>
        </r>
      </text>
    </comment>
    <comment ref="J8" authorId="0" shapeId="0" xr:uid="{F3E0CB9C-2493-4164-BC89-0B748AF5E04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2-1 @ 10</t>
        </r>
      </text>
    </comment>
    <comment ref="J9" authorId="0" shapeId="0" xr:uid="{8DC7ED8B-9C39-4E77-AAD3-BB1F95091F6D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2-0 @ 6.8</t>
        </r>
      </text>
    </comment>
    <comment ref="J10" authorId="0" shapeId="0" xr:uid="{ADFF5F51-3284-4C99-AE8D-E0A5E1EA9E67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1-2 @ 10.5</t>
        </r>
      </text>
    </comment>
    <comment ref="J11" authorId="0" shapeId="0" xr:uid="{93C521B7-D37F-495C-B50F-5E4B92DCF86B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0-2 @ 8.6</t>
        </r>
      </text>
    </comment>
    <comment ref="J13" authorId="0" shapeId="0" xr:uid="{FFA0ABBE-394E-4F13-A845-72E7A028B16F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1-1 @ 6.6</t>
        </r>
      </text>
    </comment>
    <comment ref="J15" authorId="0" shapeId="0" xr:uid="{69E30343-A75A-41B7-B4FB-8D90C7403F34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2-2 @ 12</t>
        </r>
      </text>
    </comment>
    <comment ref="J22" authorId="0" shapeId="0" xr:uid="{936C3CF0-228F-494C-9AA3-BD19549919C5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1-2 @ 18.5</t>
        </r>
      </text>
    </comment>
    <comment ref="J24" authorId="0" shapeId="0" xr:uid="{39E8E12E-4E87-4A33-A863-88193A3005EB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2-2 @ 15.50</t>
        </r>
      </text>
    </comment>
    <comment ref="J32" authorId="0" shapeId="0" xr:uid="{ACD90800-F503-4B0F-84E4-5DACDCF5CAF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Early red for Moldova</t>
        </r>
      </text>
    </comment>
    <comment ref="J34" authorId="0" shapeId="0" xr:uid="{EEDA0FCE-6F9F-47F0-823C-32585303BB3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3-0 @ 10.50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44" authorId="0" shapeId="0" xr:uid="{731E371A-F82F-48EB-B6E5-814B5B000DE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Red for Sociedad, Man U scored in added time</t>
        </r>
      </text>
    </comment>
  </commentList>
</comments>
</file>

<file path=xl/sharedStrings.xml><?xml version="1.0" encoding="utf-8"?>
<sst xmlns="http://schemas.openxmlformats.org/spreadsheetml/2006/main" count="616" uniqueCount="183">
  <si>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</si>
  <si>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</si>
  <si>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</si>
  <si>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</si>
  <si>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</si>
  <si>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</si>
  <si>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</si>
  <si>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</si>
  <si>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</si>
  <si>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</si>
  <si>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</si>
  <si>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</si>
  <si>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</si>
  <si>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</si>
  <si>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</si>
  <si>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</si>
  <si>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</si>
  <si>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</si>
  <si>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</si>
  <si>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</si>
  <si>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</si>
  <si>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</si>
  <si>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</si>
  <si>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</si>
  <si>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</si>
  <si>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</si>
  <si>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</si>
  <si>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</si>
  <si>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</si>
  <si>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</si>
  <si>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</si>
  <si>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</si>
  <si>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</si>
  <si>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</si>
  <si>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</si>
  <si>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</si>
  <si>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</si>
  <si>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</si>
  <si>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</si>
  <si>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</si>
  <si>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</si>
  <si>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</si>
  <si>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</si>
  <si>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Comp</t>
  </si>
  <si>
    <t>SEA</t>
  </si>
  <si>
    <t>Napoli v Inter Milan</t>
  </si>
  <si>
    <t>Match Odds</t>
  </si>
  <si>
    <t>Inter Milan</t>
  </si>
  <si>
    <t>1-1</t>
  </si>
  <si>
    <t>L</t>
  </si>
  <si>
    <t>Roma v Como</t>
  </si>
  <si>
    <t>Roma</t>
  </si>
  <si>
    <t>2-1</t>
  </si>
  <si>
    <t>W</t>
  </si>
  <si>
    <t>Juventus v Verona</t>
  </si>
  <si>
    <t>Asian Handicap</t>
  </si>
  <si>
    <t>Juventus -1.5</t>
  </si>
  <si>
    <t>2-0</t>
  </si>
  <si>
    <t>CHA</t>
  </si>
  <si>
    <t>Cardiff City v Burnley</t>
  </si>
  <si>
    <t>Burnley</t>
  </si>
  <si>
    <t>1-2</t>
  </si>
  <si>
    <t>UCL</t>
  </si>
  <si>
    <t>Feyenoord v Inter Milan</t>
  </si>
  <si>
    <t>O/U 2.5 goals</t>
  </si>
  <si>
    <t>Under</t>
  </si>
  <si>
    <t>0-2</t>
  </si>
  <si>
    <t>UEL</t>
  </si>
  <si>
    <t>Roma v Athletic Bilbao</t>
  </si>
  <si>
    <t>BTTS</t>
  </si>
  <si>
    <t>Yes</t>
  </si>
  <si>
    <t>Cagliari v Genoa</t>
  </si>
  <si>
    <t>PRL</t>
  </si>
  <si>
    <t>Brentford v Aston Villa</t>
  </si>
  <si>
    <t>Brentford</t>
  </si>
  <si>
    <t>0-1</t>
  </si>
  <si>
    <t>Tottenham v Bournemouth</t>
  </si>
  <si>
    <t>MO &amp; O/U 2.5 goals</t>
  </si>
  <si>
    <t>Bournemouth/O</t>
  </si>
  <si>
    <t>2-2</t>
  </si>
  <si>
    <t>West Ham v Newcastle</t>
  </si>
  <si>
    <t>Over</t>
  </si>
  <si>
    <t>Burnley v WBA</t>
  </si>
  <si>
    <t>Lille v Dortmund</t>
  </si>
  <si>
    <t>Lille 0</t>
  </si>
  <si>
    <t>Man United v Real Sociedad</t>
  </si>
  <si>
    <t>4-1</t>
  </si>
  <si>
    <t>Genoa v Lecce</t>
  </si>
  <si>
    <t>Genoa</t>
  </si>
  <si>
    <t>Genoa / Under</t>
  </si>
  <si>
    <t>Bournemouth v Brentford</t>
  </si>
  <si>
    <t>Brentford +0.5</t>
  </si>
  <si>
    <t>Fulham v Tottenham</t>
  </si>
  <si>
    <t>Double Chance</t>
  </si>
  <si>
    <t>Draw or Away</t>
  </si>
  <si>
    <t>SED</t>
  </si>
  <si>
    <t>Castelon v Deportivo</t>
  </si>
  <si>
    <t>O/U 2.5 Goals</t>
  </si>
  <si>
    <t>No Selection</t>
  </si>
  <si>
    <t>UWC</t>
  </si>
  <si>
    <t>Ukraine v Belgium</t>
  </si>
  <si>
    <t>Home or Draw</t>
  </si>
  <si>
    <t>3-1</t>
  </si>
  <si>
    <t>England v Albania</t>
  </si>
  <si>
    <t>England -2.5</t>
  </si>
  <si>
    <t>Czech Republic v Faroe Islands</t>
  </si>
  <si>
    <t>Czech -2</t>
  </si>
  <si>
    <t>Belgium v Ukraine</t>
  </si>
  <si>
    <t>Double Change</t>
  </si>
  <si>
    <t>3-0</t>
  </si>
  <si>
    <t>Lithuania v Finland</t>
  </si>
  <si>
    <t>Moldova v Estonia</t>
  </si>
  <si>
    <t>Moldova</t>
  </si>
  <si>
    <t>2-3</t>
  </si>
  <si>
    <t>LAL</t>
  </si>
  <si>
    <t>Barcelona v Osasuna</t>
  </si>
  <si>
    <t>No</t>
  </si>
  <si>
    <t>Sheffield Utd v Coventry City</t>
  </si>
  <si>
    <t>FAC</t>
  </si>
  <si>
    <t>Brighton v Notts Forest</t>
  </si>
  <si>
    <t>0-0</t>
  </si>
  <si>
    <t>Napoli v AC Milan</t>
  </si>
  <si>
    <t>Match Odds &amp; BTTS</t>
  </si>
  <si>
    <t>Napoli / Yes</t>
  </si>
  <si>
    <t>Lazio v Torino</t>
  </si>
  <si>
    <t>Accumulated Points</t>
  </si>
  <si>
    <t>Lazio v AC Milan</t>
  </si>
  <si>
    <t>Luton v Aston Villa</t>
  </si>
  <si>
    <t>Aston Villa</t>
  </si>
  <si>
    <t>Man City v Man United</t>
  </si>
  <si>
    <t>O/U 3.5 Goals</t>
  </si>
  <si>
    <t>Inter Milan v Genoa</t>
  </si>
  <si>
    <t>Bayern Munich v Lazio</t>
  </si>
  <si>
    <t>Real Madrid v RB Leipzig</t>
  </si>
  <si>
    <t>Freiburg v West Ham</t>
  </si>
  <si>
    <t>Draw No Bet</t>
  </si>
  <si>
    <t>West Ham</t>
  </si>
  <si>
    <t>1-0</t>
  </si>
  <si>
    <t>Napoli v Torino</t>
  </si>
  <si>
    <t>Napoli</t>
  </si>
  <si>
    <t>D</t>
  </si>
  <si>
    <t>Arsenal v Brentford</t>
  </si>
  <si>
    <t>Arsenal -1</t>
  </si>
  <si>
    <t>Liverpool v Man City</t>
  </si>
  <si>
    <t>Chelsea v Newcastle</t>
  </si>
  <si>
    <t>3-2</t>
  </si>
  <si>
    <t>Arsenal v Porto</t>
  </si>
  <si>
    <t>Atletico Madrid v Inter Milan</t>
  </si>
  <si>
    <t>West Ham v Freiburg</t>
  </si>
  <si>
    <t>5-0</t>
  </si>
  <si>
    <t>West Ham v Aston Villa</t>
  </si>
  <si>
    <t>West Ham 0 &amp; +0.5</t>
  </si>
  <si>
    <t>UEC</t>
  </si>
  <si>
    <t>Bosnia-Heregovina v Ukraine</t>
  </si>
  <si>
    <t>Ukraine</t>
  </si>
  <si>
    <t>FRI</t>
  </si>
  <si>
    <t>Netherlands v Scotland</t>
  </si>
  <si>
    <t>4-0</t>
  </si>
  <si>
    <t>England v Brazil</t>
  </si>
  <si>
    <t>International Break</t>
  </si>
  <si>
    <t>Sweden v Albania</t>
  </si>
  <si>
    <t>Sweden -1</t>
  </si>
  <si>
    <t>Ukraine v Iceland</t>
  </si>
  <si>
    <t>Blackburn v Ipswich Town</t>
  </si>
  <si>
    <t>Ipswich</t>
  </si>
  <si>
    <t>Aston Villa v Wolves</t>
  </si>
  <si>
    <t>Manchester City v Arsenal</t>
  </si>
  <si>
    <t>PRO-GENIE X5 - MARCH  2025: DAILY RESULTS</t>
  </si>
  <si>
    <t>FOOTBALL TRADING ROOM - MARCH 2025: DAILY RESULTS</t>
  </si>
  <si>
    <t>1-3</t>
  </si>
  <si>
    <t>Burnley v West Brom</t>
  </si>
  <si>
    <t>Man United v R Sociedad</t>
  </si>
  <si>
    <t>Castellon v Deportivo</t>
  </si>
  <si>
    <t>UNL</t>
  </si>
  <si>
    <t>Sheffield Utd v Coventry</t>
  </si>
  <si>
    <t>1=2</t>
  </si>
  <si>
    <t>Lecce v Roma</t>
  </si>
  <si>
    <t>9.8</t>
  </si>
  <si>
    <t>19</t>
  </si>
  <si>
    <t>17.5</t>
  </si>
  <si>
    <t>PR0-XCS - March 2025: DAILY RESULTS</t>
  </si>
  <si>
    <t>Bank: Acc Points</t>
  </si>
  <si>
    <t># 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</si>
</sst>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dd/dd/mmm"/>
    <numFmt numFmtId="165" formatCode="dd\-mmm\-yyyy"/>
    <numFmt numFmtId="166" formatCode="ddd\ dd\-mmm\-yy"/>
    <numFmt numFmtId="167" formatCode="0.000"/>
    <numFmt numFmtId="168" formatCode="dd/mmm/yy"/>
    <numFmt numFmtId="169" formatCode="[$-809]dd\ mmmm\ yyyy;@"/>
    <numFmt numFmtId="170" formatCode="#,##0.000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2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4" fontId="20" fillId="0" borderId="25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17" fillId="13" borderId="1" xfId="0" applyFont="1" applyFill="1" applyBorder="1" applyAlignment="1">
      <alignment horizontal="center" wrapText="1"/>
    </xf>
    <xf numFmtId="14" fontId="2" fillId="18" borderId="1" xfId="0" applyNumberFormat="1" applyFont="1" applyFill="1" applyBorder="1" applyAlignment="1">
      <alignment horizontal="left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35" xfId="0" applyNumberFormat="1" applyFont="1" applyFill="1" applyBorder="1" applyAlignment="1">
      <alignment horizontal="left"/>
    </xf>
    <xf numFmtId="0" fontId="0" fillId="16" borderId="35" xfId="0" applyFill="1" applyBorder="1" applyAlignment="1">
      <alignment wrapText="1"/>
    </xf>
    <xf numFmtId="0" fontId="0" fillId="16" borderId="35" xfId="0" applyFill="1" applyBorder="1"/>
    <xf numFmtId="0" fontId="9" fillId="7" borderId="11" xfId="0" applyFont="1" applyFill="1" applyBorder="1" applyAlignment="1">
      <alignment horizontal="center"/>
    </xf>
    <xf numFmtId="0" fontId="9" fillId="7" borderId="36" xfId="0" applyFont="1" applyFill="1" applyBorder="1" applyAlignment="1">
      <alignment horizontal="center"/>
    </xf>
    <xf numFmtId="0" fontId="9" fillId="16" borderId="36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35" xfId="0" applyNumberFormat="1" applyFont="1" applyFill="1" applyBorder="1" applyAlignment="1">
      <alignment horizontal="left"/>
    </xf>
    <xf numFmtId="14" fontId="0" fillId="0" borderId="35" xfId="0" applyNumberFormat="1" applyFont="1" applyFill="1" applyBorder="1" applyAlignment="1">
      <alignment horizontal="left"/>
    </xf>
    <xf numFmtId="0" fontId="0" fillId="0" borderId="35" xfId="0" applyFill="1" applyBorder="1" applyAlignment="1">
      <alignment wrapText="1"/>
    </xf>
    <xf numFmtId="0" fontId="0" fillId="0" borderId="35" xfId="0" applyFill="1" applyBorder="1"/>
    <xf numFmtId="0" fontId="9" fillId="0" borderId="35" xfId="0" applyFont="1" applyFill="1" applyBorder="1" applyAlignment="1">
      <alignment horizontal="center"/>
    </xf>
    <xf numFmtId="2" fontId="9" fillId="0" borderId="35" xfId="0" applyNumberFormat="1" applyFont="1" applyFill="1" applyBorder="1" applyAlignment="1">
      <alignment horizontal="center"/>
    </xf>
    <xf numFmtId="167" fontId="9" fillId="0" borderId="35" xfId="0" applyNumberFormat="1" applyFont="1" applyFill="1" applyBorder="1" applyAlignment="1">
      <alignment horizontal="center"/>
    </xf>
    <xf numFmtId="167" fontId="9" fillId="0" borderId="35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49" fontId="1" fillId="19" borderId="1" xfId="0" applyNumberFormat="1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1" fillId="19" borderId="2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22" fillId="0" borderId="36" xfId="0" applyFont="1" applyBorder="1" applyAlignment="1">
      <alignment horizontal="center" vertical="center"/>
    </xf>
    <xf numFmtId="0" fontId="1" fillId="18" borderId="1" xfId="0" applyFont="1" applyFill="1" applyBorder="1" applyAlignment="1">
      <alignment vertical="center"/>
    </xf>
    <xf numFmtId="0" fontId="0" fillId="18" borderId="1" xfId="0" applyFill="1" applyBorder="1" applyAlignment="1">
      <alignment vertical="center"/>
    </xf>
    <xf numFmtId="0" fontId="20" fillId="18" borderId="1" xfId="0" applyFont="1" applyFill="1" applyBorder="1" applyAlignment="1">
      <alignment horizontal="center" vertical="center"/>
    </xf>
    <xf numFmtId="0" fontId="21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2" fillId="18" borderId="1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2" fillId="18" borderId="1" xfId="0" applyFont="1" applyFill="1" applyBorder="1" applyAlignment="1">
      <alignment vertical="center" wrapText="1"/>
    </xf>
    <xf numFmtId="2" fontId="1" fillId="18" borderId="1" xfId="0" applyNumberFormat="1" applyFont="1" applyFill="1" applyBorder="1" applyAlignment="1">
      <alignment horizontal="center" vertical="center"/>
    </xf>
    <xf numFmtId="2" fontId="0" fillId="18" borderId="1" xfId="0" applyNumberFormat="1" applyFill="1" applyBorder="1"/>
    <xf numFmtId="0" fontId="0" fillId="18" borderId="1" xfId="0" applyFill="1" applyBorder="1" applyAlignment="1">
      <alignment horizontal="center"/>
    </xf>
    <xf numFmtId="2" fontId="0" fillId="20" borderId="1" xfId="0" applyNumberFormat="1" applyFill="1" applyBorder="1"/>
    <xf numFmtId="166" fontId="20" fillId="0" borderId="7" xfId="0" applyNumberFormat="1" applyFont="1" applyBorder="1"/>
    <xf numFmtId="0" fontId="20" fillId="0" borderId="8" xfId="0" applyFont="1" applyBorder="1"/>
    <xf numFmtId="0" fontId="0" fillId="0" borderId="8" xfId="0" applyBorder="1" applyAlignment="1">
      <alignment wrapText="1"/>
    </xf>
    <xf numFmtId="166" fontId="20" fillId="0" borderId="15" xfId="0" applyNumberFormat="1" applyFont="1" applyBorder="1"/>
    <xf numFmtId="166" fontId="20" fillId="0" borderId="9" xfId="0" applyNumberFormat="1" applyFont="1" applyBorder="1"/>
    <xf numFmtId="0" fontId="20" fillId="0" borderId="10" xfId="0" applyFont="1" applyBorder="1"/>
    <xf numFmtId="0" fontId="0" fillId="0" borderId="10" xfId="0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166" fontId="23" fillId="0" borderId="35" xfId="0" applyNumberFormat="1" applyFont="1" applyBorder="1" applyAlignment="1">
      <alignment horizontal="left"/>
    </xf>
    <xf numFmtId="14" fontId="23" fillId="0" borderId="35" xfId="0" applyNumberFormat="1" applyFont="1" applyBorder="1" applyAlignment="1">
      <alignment horizontal="left"/>
    </xf>
    <xf numFmtId="0" fontId="23" fillId="0" borderId="35" xfId="0" applyFont="1" applyBorder="1" applyAlignment="1">
      <alignment wrapText="1"/>
    </xf>
    <xf numFmtId="0" fontId="19" fillId="0" borderId="35" xfId="0" applyFont="1" applyBorder="1" applyAlignment="1">
      <alignment horizontal="center"/>
    </xf>
    <xf numFmtId="2" fontId="19" fillId="0" borderId="35" xfId="0" applyNumberFormat="1" applyFont="1" applyBorder="1" applyAlignment="1">
      <alignment horizontal="center"/>
    </xf>
    <xf numFmtId="167" fontId="19" fillId="0" borderId="35" xfId="0" applyNumberFormat="1" applyFont="1" applyBorder="1" applyAlignment="1">
      <alignment horizontal="center"/>
    </xf>
    <xf numFmtId="167" fontId="19" fillId="0" borderId="35" xfId="0" applyNumberFormat="1" applyFont="1" applyBorder="1" applyAlignment="1">
      <alignment horizontal="right" wrapText="1"/>
    </xf>
    <xf numFmtId="169" fontId="19" fillId="21" borderId="24" xfId="0" applyNumberFormat="1" applyFont="1" applyFill="1" applyBorder="1" applyAlignment="1">
      <alignment horizontal="left"/>
    </xf>
    <xf numFmtId="0" fontId="25" fillId="21" borderId="37" xfId="0" applyFont="1" applyFill="1" applyBorder="1" applyAlignment="1">
      <alignment horizontal="left"/>
    </xf>
    <xf numFmtId="0" fontId="25" fillId="21" borderId="37" xfId="0" applyFont="1" applyFill="1" applyBorder="1"/>
    <xf numFmtId="0" fontId="25" fillId="21" borderId="37" xfId="0" applyFont="1" applyFill="1" applyBorder="1" applyAlignment="1">
      <alignment horizontal="center"/>
    </xf>
    <xf numFmtId="2" fontId="25" fillId="21" borderId="37" xfId="0" applyNumberFormat="1" applyFont="1" applyFill="1" applyBorder="1" applyAlignment="1">
      <alignment horizontal="center"/>
    </xf>
    <xf numFmtId="0" fontId="25" fillId="21" borderId="17" xfId="0" applyFont="1" applyFill="1" applyBorder="1"/>
    <xf numFmtId="49" fontId="21" fillId="0" borderId="25" xfId="0" applyNumberFormat="1" applyFont="1" applyBorder="1" applyAlignment="1">
      <alignment horizontal="center" vertical="center"/>
    </xf>
    <xf numFmtId="2" fontId="21" fillId="0" borderId="25" xfId="0" applyNumberFormat="1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170" fontId="20" fillId="0" borderId="25" xfId="0" applyNumberFormat="1" applyFont="1" applyBorder="1" applyAlignment="1">
      <alignment horizontal="center" vertical="center"/>
    </xf>
    <xf numFmtId="170" fontId="20" fillId="0" borderId="25" xfId="0" applyNumberFormat="1" applyFont="1" applyBorder="1" applyAlignment="1">
      <alignment horizontal="right"/>
    </xf>
    <xf numFmtId="49" fontId="21" fillId="0" borderId="1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170" fontId="20" fillId="0" borderId="1" xfId="0" applyNumberFormat="1" applyFont="1" applyBorder="1" applyAlignment="1">
      <alignment horizontal="center" vertical="center"/>
    </xf>
    <xf numFmtId="170" fontId="20" fillId="0" borderId="1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166" fontId="20" fillId="18" borderId="1" xfId="0" applyNumberFormat="1" applyFont="1" applyFill="1" applyBorder="1" applyAlignment="1">
      <alignment horizontal="left" vertical="center"/>
    </xf>
    <xf numFmtId="14" fontId="21" fillId="18" borderId="1" xfId="0" applyNumberFormat="1" applyFont="1" applyFill="1" applyBorder="1" applyAlignment="1">
      <alignment horizontal="left" vertical="center"/>
    </xf>
    <xf numFmtId="49" fontId="21" fillId="18" borderId="1" xfId="0" applyNumberFormat="1" applyFont="1" applyFill="1" applyBorder="1" applyAlignment="1">
      <alignment horizontal="center" vertical="center"/>
    </xf>
    <xf numFmtId="2" fontId="21" fillId="18" borderId="1" xfId="0" applyNumberFormat="1" applyFont="1" applyFill="1" applyBorder="1" applyAlignment="1">
      <alignment horizontal="center" vertical="center"/>
    </xf>
    <xf numFmtId="4" fontId="20" fillId="18" borderId="1" xfId="0" applyNumberFormat="1" applyFont="1" applyFill="1" applyBorder="1" applyAlignment="1">
      <alignment horizontal="center" vertical="center"/>
    </xf>
    <xf numFmtId="170" fontId="20" fillId="18" borderId="1" xfId="0" applyNumberFormat="1" applyFont="1" applyFill="1" applyBorder="1" applyAlignment="1">
      <alignment horizontal="center" vertical="center"/>
    </xf>
    <xf numFmtId="170" fontId="20" fillId="18" borderId="1" xfId="0" applyNumberFormat="1" applyFont="1" applyFill="1" applyBorder="1" applyAlignment="1">
      <alignment horizontal="right"/>
    </xf>
    <xf numFmtId="2" fontId="20" fillId="18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166" fontId="25" fillId="16" borderId="1" xfId="0" applyNumberFormat="1" applyFont="1" applyFill="1" applyBorder="1" applyAlignment="1">
      <alignment horizontal="left"/>
    </xf>
    <xf numFmtId="14" fontId="25" fillId="16" borderId="1" xfId="0" applyNumberFormat="1" applyFont="1" applyFill="1" applyBorder="1" applyAlignment="1">
      <alignment horizontal="left"/>
    </xf>
    <xf numFmtId="0" fontId="25" fillId="16" borderId="1" xfId="0" applyFont="1" applyFill="1" applyBorder="1" applyAlignment="1">
      <alignment wrapText="1"/>
    </xf>
    <xf numFmtId="0" fontId="25" fillId="3" borderId="1" xfId="0" applyFont="1" applyFill="1" applyBorder="1" applyAlignment="1">
      <alignment horizontal="center"/>
    </xf>
    <xf numFmtId="2" fontId="25" fillId="3" borderId="1" xfId="0" applyNumberFormat="1" applyFont="1" applyFill="1" applyBorder="1" applyAlignment="1">
      <alignment horizontal="center"/>
    </xf>
    <xf numFmtId="2" fontId="25" fillId="7" borderId="1" xfId="0" applyNumberFormat="1" applyFon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0" fontId="25" fillId="16" borderId="1" xfId="0" applyFont="1" applyFill="1" applyBorder="1" applyAlignment="1">
      <alignment horizontal="center"/>
    </xf>
    <xf numFmtId="2" fontId="25" fillId="16" borderId="1" xfId="0" applyNumberFormat="1" applyFont="1" applyFill="1" applyBorder="1" applyAlignment="1">
      <alignment horizontal="center"/>
    </xf>
    <xf numFmtId="2" fontId="25" fillId="16" borderId="1" xfId="0" applyNumberFormat="1" applyFont="1" applyFill="1" applyBorder="1" applyAlignment="1">
      <alignment horizontal="right" wrapText="1"/>
    </xf>
    <xf numFmtId="166" fontId="20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66" fontId="20" fillId="18" borderId="11" xfId="0" applyNumberFormat="1" applyFont="1" applyFill="1" applyBorder="1" applyAlignment="1">
      <alignment horizontal="left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0" fontId="0" fillId="0" borderId="2" xfId="0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166" fontId="20" fillId="0" borderId="2" xfId="0" applyNumberFormat="1" applyFont="1" applyFill="1" applyBorder="1" applyAlignment="1">
      <alignment horizontal="left" vertical="center"/>
    </xf>
    <xf numFmtId="0" fontId="0" fillId="0" borderId="25" xfId="0" applyBorder="1" applyAlignment="1"/>
    <xf numFmtId="14" fontId="2" fillId="0" borderId="2" xfId="0" applyNumberFormat="1" applyFont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left" vertical="center"/>
    </xf>
    <xf numFmtId="0" fontId="20" fillId="0" borderId="1" xfId="0" applyFont="1" applyBorder="1"/>
    <xf numFmtId="14" fontId="21" fillId="0" borderId="1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49" fontId="20" fillId="0" borderId="1" xfId="0" applyNumberFormat="1" applyFont="1" applyBorder="1" applyAlignment="1">
      <alignment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0" fillId="0" borderId="25" xfId="0" applyNumberFormat="1" applyFont="1" applyBorder="1" applyAlignment="1">
      <alignment horizontal="left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166" fontId="20" fillId="5" borderId="1" xfId="0" applyNumberFormat="1" applyFont="1" applyFill="1" applyBorder="1" applyAlignment="1">
      <alignment horizontal="left" vertical="center"/>
    </xf>
    <xf numFmtId="0" fontId="20" fillId="5" borderId="1" xfId="0" applyFont="1" applyFill="1" applyBorder="1" applyAlignment="1">
      <alignment vertical="center"/>
    </xf>
    <xf numFmtId="0" fontId="26" fillId="8" borderId="12" xfId="0" applyFont="1" applyFill="1" applyBorder="1" applyAlignment="1">
      <alignment horizontal="center" vertical="center" wrapText="1"/>
    </xf>
    <xf numFmtId="0" fontId="26" fillId="8" borderId="16" xfId="0" applyFont="1" applyFill="1" applyBorder="1" applyAlignment="1">
      <alignment horizontal="center" vertical="center" wrapText="1"/>
    </xf>
    <xf numFmtId="0" fontId="26" fillId="8" borderId="21" xfId="0" applyFont="1" applyFill="1" applyBorder="1" applyAlignment="1">
      <alignment horizontal="center" vertical="center" wrapText="1"/>
    </xf>
    <xf numFmtId="164" fontId="1" fillId="18" borderId="1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72"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00"/>
      <color rgb="FF00CC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March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3.9984000000000002</c:v>
                </c:pt>
                <c:pt idx="3">
                  <c:v>4.0768000000000004</c:v>
                </c:pt>
                <c:pt idx="4">
                  <c:v>3.8416000000000001</c:v>
                </c:pt>
                <c:pt idx="5">
                  <c:v>3.2340000000000004</c:v>
                </c:pt>
                <c:pt idx="6">
                  <c:v>2.8224</c:v>
                </c:pt>
                <c:pt idx="7">
                  <c:v>4.4688000000000008</c:v>
                </c:pt>
                <c:pt idx="8">
                  <c:v>-4</c:v>
                </c:pt>
                <c:pt idx="9">
                  <c:v>-4</c:v>
                </c:pt>
                <c:pt idx="10">
                  <c:v>-4</c:v>
                </c:pt>
                <c:pt idx="11">
                  <c:v>-4</c:v>
                </c:pt>
                <c:pt idx="12">
                  <c:v>-4</c:v>
                </c:pt>
                <c:pt idx="13">
                  <c:v>5.88</c:v>
                </c:pt>
                <c:pt idx="14">
                  <c:v>2.4692000000000003</c:v>
                </c:pt>
                <c:pt idx="15">
                  <c:v>4.7824000000000009</c:v>
                </c:pt>
                <c:pt idx="16">
                  <c:v>-4</c:v>
                </c:pt>
                <c:pt idx="17">
                  <c:v>3.6456</c:v>
                </c:pt>
                <c:pt idx="18">
                  <c:v>0</c:v>
                </c:pt>
                <c:pt idx="19">
                  <c:v>0</c:v>
                </c:pt>
                <c:pt idx="20">
                  <c:v>3.4692000000000003</c:v>
                </c:pt>
                <c:pt idx="21">
                  <c:v>-3</c:v>
                </c:pt>
                <c:pt idx="22">
                  <c:v>-3</c:v>
                </c:pt>
                <c:pt idx="23">
                  <c:v>-3</c:v>
                </c:pt>
                <c:pt idx="24">
                  <c:v>4.4688000000000008</c:v>
                </c:pt>
                <c:pt idx="25">
                  <c:v>-3</c:v>
                </c:pt>
                <c:pt idx="26">
                  <c:v>0</c:v>
                </c:pt>
                <c:pt idx="27">
                  <c:v>4.7824000000000009</c:v>
                </c:pt>
                <c:pt idx="28">
                  <c:v>4.1551999999999998</c:v>
                </c:pt>
                <c:pt idx="29">
                  <c:v>-4</c:v>
                </c:pt>
                <c:pt idx="30">
                  <c:v>12.544</c:v>
                </c:pt>
                <c:pt idx="31">
                  <c:v>3.92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1"/>
          <c:tx>
            <c:strRef>
              <c:f>'FTR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-1.5999999999998238E-3</c:v>
                </c:pt>
                <c:pt idx="3">
                  <c:v>4.0752000000000006</c:v>
                </c:pt>
                <c:pt idx="4">
                  <c:v>7.9168000000000003</c:v>
                </c:pt>
                <c:pt idx="5">
                  <c:v>11.1508</c:v>
                </c:pt>
                <c:pt idx="6">
                  <c:v>13.9732</c:v>
                </c:pt>
                <c:pt idx="7">
                  <c:v>18.442</c:v>
                </c:pt>
                <c:pt idx="8">
                  <c:v>14.442</c:v>
                </c:pt>
                <c:pt idx="9">
                  <c:v>10.442</c:v>
                </c:pt>
                <c:pt idx="10">
                  <c:v>6.4420000000000002</c:v>
                </c:pt>
                <c:pt idx="11">
                  <c:v>2.4420000000000002</c:v>
                </c:pt>
                <c:pt idx="12">
                  <c:v>-1.5579999999999998</c:v>
                </c:pt>
                <c:pt idx="13">
                  <c:v>4.3220000000000001</c:v>
                </c:pt>
                <c:pt idx="14">
                  <c:v>6.7911999999999999</c:v>
                </c:pt>
                <c:pt idx="15">
                  <c:v>11.573600000000001</c:v>
                </c:pt>
                <c:pt idx="16">
                  <c:v>7.5736000000000008</c:v>
                </c:pt>
                <c:pt idx="17">
                  <c:v>11.219200000000001</c:v>
                </c:pt>
                <c:pt idx="18">
                  <c:v>11.219200000000001</c:v>
                </c:pt>
                <c:pt idx="19">
                  <c:v>11.219200000000001</c:v>
                </c:pt>
                <c:pt idx="20">
                  <c:v>14.688400000000001</c:v>
                </c:pt>
                <c:pt idx="21">
                  <c:v>11.688400000000001</c:v>
                </c:pt>
                <c:pt idx="22">
                  <c:v>8.6884000000000015</c:v>
                </c:pt>
                <c:pt idx="23">
                  <c:v>5.6884000000000015</c:v>
                </c:pt>
                <c:pt idx="24">
                  <c:v>10.157200000000003</c:v>
                </c:pt>
                <c:pt idx="25">
                  <c:v>7.1572000000000031</c:v>
                </c:pt>
                <c:pt idx="26">
                  <c:v>7.1572000000000031</c:v>
                </c:pt>
                <c:pt idx="27">
                  <c:v>11.939600000000004</c:v>
                </c:pt>
                <c:pt idx="28">
                  <c:v>16.094800000000003</c:v>
                </c:pt>
                <c:pt idx="29">
                  <c:v>12.094800000000003</c:v>
                </c:pt>
                <c:pt idx="30">
                  <c:v>24.638800000000003</c:v>
                </c:pt>
                <c:pt idx="31">
                  <c:v>28.558800000000005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D0-4906-9038-237335301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58290071785191"/>
          <c:y val="8.3024802272583617E-2"/>
          <c:w val="0.52348493504557991"/>
          <c:h val="5.7648358837187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March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49.090909090909093</c:v>
                </c:pt>
                <c:pt idx="2">
                  <c:v>47.685950413223139</c:v>
                </c:pt>
                <c:pt idx="3">
                  <c:v>-66.471324818432251</c:v>
                </c:pt>
                <c:pt idx="4">
                  <c:v>49.954207742336962</c:v>
                </c:pt>
                <c:pt idx="5">
                  <c:v>45.829201193916703</c:v>
                </c:pt>
                <c:pt idx="6">
                  <c:v>49.138426630776152</c:v>
                </c:pt>
                <c:pt idx="7">
                  <c:v>-71.225901227438158</c:v>
                </c:pt>
                <c:pt idx="8">
                  <c:v>0</c:v>
                </c:pt>
                <c:pt idx="9">
                  <c:v>0</c:v>
                </c:pt>
                <c:pt idx="10">
                  <c:v>48.843701356876537</c:v>
                </c:pt>
                <c:pt idx="11">
                  <c:v>81.0485089480797</c:v>
                </c:pt>
                <c:pt idx="12">
                  <c:v>46.364489768772955</c:v>
                </c:pt>
                <c:pt idx="13">
                  <c:v>-77.591404187819435</c:v>
                </c:pt>
                <c:pt idx="14">
                  <c:v>65.600005358792785</c:v>
                </c:pt>
                <c:pt idx="15">
                  <c:v>0</c:v>
                </c:pt>
                <c:pt idx="16">
                  <c:v>61.491722194908803</c:v>
                </c:pt>
                <c:pt idx="17">
                  <c:v>57.219910887883685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177.53323562915662</c:v>
                </c:pt>
                <c:pt idx="22">
                  <c:v>-156.45116389819432</c:v>
                </c:pt>
                <c:pt idx="23">
                  <c:v>-140.80604750837489</c:v>
                </c:pt>
                <c:pt idx="24">
                  <c:v>0</c:v>
                </c:pt>
                <c:pt idx="25">
                  <c:v>-126.72544275753739</c:v>
                </c:pt>
                <c:pt idx="26">
                  <c:v>136.86347817814041</c:v>
                </c:pt>
                <c:pt idx="27">
                  <c:v>0</c:v>
                </c:pt>
                <c:pt idx="28">
                  <c:v>0</c:v>
                </c:pt>
                <c:pt idx="29">
                  <c:v>63.869623149798848</c:v>
                </c:pt>
                <c:pt idx="30">
                  <c:v>91.205821857912753</c:v>
                </c:pt>
                <c:pt idx="31">
                  <c:v>123.19224008831722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49.090909090909093</c:v>
                </c:pt>
                <c:pt idx="2">
                  <c:v>96.776859504132233</c:v>
                </c:pt>
                <c:pt idx="3">
                  <c:v>30.305534685699982</c:v>
                </c:pt>
                <c:pt idx="4">
                  <c:v>80.259742428036944</c:v>
                </c:pt>
                <c:pt idx="5">
                  <c:v>126.08894362195365</c:v>
                </c:pt>
                <c:pt idx="6">
                  <c:v>175.2273702527298</c:v>
                </c:pt>
                <c:pt idx="7">
                  <c:v>104.00146902529164</c:v>
                </c:pt>
                <c:pt idx="8">
                  <c:v>104.00146902529164</c:v>
                </c:pt>
                <c:pt idx="9">
                  <c:v>104.00146902529164</c:v>
                </c:pt>
                <c:pt idx="10">
                  <c:v>152.84517038216819</c:v>
                </c:pt>
                <c:pt idx="11">
                  <c:v>233.89367933024789</c:v>
                </c:pt>
                <c:pt idx="12">
                  <c:v>280.25816909902085</c:v>
                </c:pt>
                <c:pt idx="13">
                  <c:v>202.66676491120143</c:v>
                </c:pt>
                <c:pt idx="14">
                  <c:v>268.2667702699942</c:v>
                </c:pt>
                <c:pt idx="15">
                  <c:v>268.2667702699942</c:v>
                </c:pt>
                <c:pt idx="16">
                  <c:v>329.75849246490299</c:v>
                </c:pt>
                <c:pt idx="17">
                  <c:v>386.9784033527867</c:v>
                </c:pt>
                <c:pt idx="18">
                  <c:v>386.9784033527867</c:v>
                </c:pt>
                <c:pt idx="19">
                  <c:v>386.9784033527867</c:v>
                </c:pt>
                <c:pt idx="20">
                  <c:v>386.9784033527867</c:v>
                </c:pt>
                <c:pt idx="21">
                  <c:v>564.51163898194329</c:v>
                </c:pt>
                <c:pt idx="22">
                  <c:v>408.060475083749</c:v>
                </c:pt>
                <c:pt idx="23">
                  <c:v>267.25442757537411</c:v>
                </c:pt>
                <c:pt idx="24">
                  <c:v>267.25442757537411</c:v>
                </c:pt>
                <c:pt idx="25">
                  <c:v>140.52898481783672</c:v>
                </c:pt>
                <c:pt idx="26">
                  <c:v>277.3924629959771</c:v>
                </c:pt>
                <c:pt idx="27">
                  <c:v>277.3924629959771</c:v>
                </c:pt>
                <c:pt idx="28">
                  <c:v>277.3924629959771</c:v>
                </c:pt>
                <c:pt idx="29">
                  <c:v>341.26208614577592</c:v>
                </c:pt>
                <c:pt idx="30">
                  <c:v>432.46790800368865</c:v>
                </c:pt>
                <c:pt idx="31">
                  <c:v>555.6601480920059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800"/>
          <c:min val="-2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March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1.9583999999999999</c:v>
                </c:pt>
                <c:pt idx="2">
                  <c:v>3.1143999999999998</c:v>
                </c:pt>
                <c:pt idx="3">
                  <c:v>2.07464</c:v>
                </c:pt>
                <c:pt idx="4">
                  <c:v>1.6806000000000003</c:v>
                </c:pt>
                <c:pt idx="5">
                  <c:v>1.8723199999999998</c:v>
                </c:pt>
                <c:pt idx="6">
                  <c:v>2.1320000000000001</c:v>
                </c:pt>
                <c:pt idx="7">
                  <c:v>2.1891199999999995</c:v>
                </c:pt>
                <c:pt idx="8">
                  <c:v>-1</c:v>
                </c:pt>
                <c:pt idx="9">
                  <c:v>3.4763999999999999</c:v>
                </c:pt>
                <c:pt idx="10">
                  <c:v>-1</c:v>
                </c:pt>
                <c:pt idx="11">
                  <c:v>-1.01</c:v>
                </c:pt>
                <c:pt idx="12">
                  <c:v>-1</c:v>
                </c:pt>
                <c:pt idx="13">
                  <c:v>-1</c:v>
                </c:pt>
                <c:pt idx="14">
                  <c:v>-1</c:v>
                </c:pt>
                <c:pt idx="15">
                  <c:v>4.2634999999999996</c:v>
                </c:pt>
                <c:pt idx="16">
                  <c:v>-0.99</c:v>
                </c:pt>
                <c:pt idx="17">
                  <c:v>3.1167000000000002</c:v>
                </c:pt>
                <c:pt idx="18">
                  <c:v>0</c:v>
                </c:pt>
                <c:pt idx="19">
                  <c:v>0</c:v>
                </c:pt>
                <c:pt idx="20">
                  <c:v>-1</c:v>
                </c:pt>
                <c:pt idx="21">
                  <c:v>-1</c:v>
                </c:pt>
                <c:pt idx="22">
                  <c:v>-1</c:v>
                </c:pt>
                <c:pt idx="23">
                  <c:v>-1</c:v>
                </c:pt>
                <c:pt idx="24">
                  <c:v>-0.99999999999999989</c:v>
                </c:pt>
                <c:pt idx="25">
                  <c:v>-1</c:v>
                </c:pt>
                <c:pt idx="26">
                  <c:v>0</c:v>
                </c:pt>
                <c:pt idx="27">
                  <c:v>2.6084999999999998</c:v>
                </c:pt>
                <c:pt idx="28">
                  <c:v>-1</c:v>
                </c:pt>
                <c:pt idx="29">
                  <c:v>-1</c:v>
                </c:pt>
                <c:pt idx="30">
                  <c:v>4.7705599999999997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1.9583999999999999</c:v>
                </c:pt>
                <c:pt idx="2">
                  <c:v>5.0728</c:v>
                </c:pt>
                <c:pt idx="3">
                  <c:v>7.1474399999999996</c:v>
                </c:pt>
                <c:pt idx="4">
                  <c:v>8.8280399999999997</c:v>
                </c:pt>
                <c:pt idx="5">
                  <c:v>10.70036</c:v>
                </c:pt>
                <c:pt idx="6">
                  <c:v>12.83236</c:v>
                </c:pt>
                <c:pt idx="7">
                  <c:v>15.021479999999999</c:v>
                </c:pt>
                <c:pt idx="8">
                  <c:v>14.021479999999999</c:v>
                </c:pt>
                <c:pt idx="9">
                  <c:v>17.497879999999999</c:v>
                </c:pt>
                <c:pt idx="10">
                  <c:v>16.497879999999999</c:v>
                </c:pt>
                <c:pt idx="11">
                  <c:v>15.487879999999999</c:v>
                </c:pt>
                <c:pt idx="12">
                  <c:v>14.487879999999999</c:v>
                </c:pt>
                <c:pt idx="13">
                  <c:v>13.487879999999999</c:v>
                </c:pt>
                <c:pt idx="14">
                  <c:v>12.487879999999999</c:v>
                </c:pt>
                <c:pt idx="15">
                  <c:v>16.751379999999997</c:v>
                </c:pt>
                <c:pt idx="16">
                  <c:v>15.761379999999997</c:v>
                </c:pt>
                <c:pt idx="17">
                  <c:v>18.878079999999997</c:v>
                </c:pt>
                <c:pt idx="18">
                  <c:v>18.878079999999997</c:v>
                </c:pt>
                <c:pt idx="19">
                  <c:v>18.878079999999997</c:v>
                </c:pt>
                <c:pt idx="20">
                  <c:v>17.878079999999997</c:v>
                </c:pt>
                <c:pt idx="21">
                  <c:v>16.878079999999997</c:v>
                </c:pt>
                <c:pt idx="22">
                  <c:v>15.878079999999997</c:v>
                </c:pt>
                <c:pt idx="23">
                  <c:v>14.878079999999997</c:v>
                </c:pt>
                <c:pt idx="24">
                  <c:v>13.878079999999997</c:v>
                </c:pt>
                <c:pt idx="25">
                  <c:v>12.878079999999997</c:v>
                </c:pt>
                <c:pt idx="26">
                  <c:v>12.878079999999997</c:v>
                </c:pt>
                <c:pt idx="27">
                  <c:v>15.486579999999996</c:v>
                </c:pt>
                <c:pt idx="28">
                  <c:v>14.486579999999996</c:v>
                </c:pt>
                <c:pt idx="29">
                  <c:v>13.486579999999996</c:v>
                </c:pt>
                <c:pt idx="30">
                  <c:v>18.257139999999996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1196340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46860" y="175260"/>
          <a:ext cx="385572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297179</xdr:colOff>
      <xdr:row>3</xdr:row>
      <xdr:rowOff>21906</xdr:rowOff>
    </xdr:from>
    <xdr:to>
      <xdr:col>13</xdr:col>
      <xdr:colOff>182880</xdr:colOff>
      <xdr:row>21</xdr:row>
      <xdr:rowOff>36195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1</xdr:col>
      <xdr:colOff>1123950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1</xdr:col>
      <xdr:colOff>1162051</xdr:colOff>
      <xdr:row>1</xdr:row>
      <xdr:rowOff>51435</xdr:rowOff>
    </xdr:from>
    <xdr:to>
      <xdr:col>3</xdr:col>
      <xdr:colOff>2026921</xdr:colOff>
      <xdr:row>3</xdr:row>
      <xdr:rowOff>346710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7791" y="173355"/>
          <a:ext cx="257175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5"/>
  <sheetViews>
    <sheetView showGridLines="0" tabSelected="1" workbookViewId="0">
      <pane ySplit="6" topLeftCell="A7" activePane="bottomLeft" state="frozen"/>
      <selection pane="bottomLeft" activeCell="B33" sqref="B33:N33"/>
    </sheetView>
  </sheetViews>
  <sheetFormatPr defaultRowHeight="14.4" x14ac:dyDescent="0.3"/>
  <cols>
    <col min="1" max="1" width="2.88671875" customWidth="1"/>
    <col min="2" max="2" width="5" style="6" customWidth="1"/>
    <col min="3" max="3" width="13.5546875" customWidth="1"/>
    <col min="4" max="4" width="14.88671875" style="53" customWidth="1"/>
    <col min="5" max="5" width="25" style="54" customWidth="1"/>
    <col min="6" max="6" width="22" style="55" customWidth="1"/>
    <col min="7" max="7" width="20.109375" customWidth="1"/>
    <col min="8" max="8" width="16.44140625" bestFit="1" customWidth="1"/>
    <col min="9" max="9" width="10.77734375" style="56" customWidth="1"/>
    <col min="10" max="10" width="12" style="56" bestFit="1" customWidth="1"/>
    <col min="11" max="11" width="11.5546875" customWidth="1"/>
    <col min="12" max="12" width="11.44140625" style="57" customWidth="1"/>
    <col min="13" max="13" width="11.44140625" style="56" bestFit="1" customWidth="1"/>
    <col min="14" max="14" width="12.44140625" style="56" customWidth="1"/>
    <col min="15" max="15" width="12" style="58" customWidth="1"/>
  </cols>
  <sheetData>
    <row r="1" spans="2:15" ht="11.25" customHeight="1" thickBot="1" x14ac:dyDescent="0.35"/>
    <row r="2" spans="2:15" ht="30" customHeight="1" x14ac:dyDescent="0.3">
      <c r="B2" s="220"/>
      <c r="C2" s="221"/>
      <c r="D2" s="221"/>
      <c r="E2" s="221"/>
      <c r="F2" s="222"/>
      <c r="G2" s="211" t="s">
        <v>30</v>
      </c>
      <c r="H2" s="63" t="s">
        <v>31</v>
      </c>
      <c r="I2" s="64">
        <v>100</v>
      </c>
      <c r="J2" s="63" t="s">
        <v>39</v>
      </c>
      <c r="K2" s="64">
        <f>N39+I2</f>
        <v>124.6388</v>
      </c>
      <c r="L2" s="214" t="s">
        <v>33</v>
      </c>
      <c r="M2" s="215"/>
      <c r="N2" s="65">
        <f>I39</f>
        <v>101</v>
      </c>
    </row>
    <row r="3" spans="2:15" ht="30" customHeight="1" x14ac:dyDescent="0.3">
      <c r="B3" s="223"/>
      <c r="C3" s="224"/>
      <c r="D3" s="224"/>
      <c r="E3" s="224"/>
      <c r="F3" s="225"/>
      <c r="G3" s="212"/>
      <c r="H3" s="66" t="s">
        <v>16</v>
      </c>
      <c r="I3" s="67">
        <v>45717</v>
      </c>
      <c r="J3" s="68" t="s">
        <v>34</v>
      </c>
      <c r="K3" s="75">
        <f>K2-I2</f>
        <v>24.638800000000003</v>
      </c>
      <c r="L3" s="216" t="s">
        <v>28</v>
      </c>
      <c r="M3" s="217"/>
      <c r="N3" s="70">
        <f>K3/N2*100</f>
        <v>24.394851485148518</v>
      </c>
    </row>
    <row r="4" spans="2:15" ht="30" customHeight="1" thickBot="1" x14ac:dyDescent="0.35">
      <c r="B4" s="226"/>
      <c r="C4" s="227"/>
      <c r="D4" s="227"/>
      <c r="E4" s="227"/>
      <c r="F4" s="228"/>
      <c r="G4" s="213"/>
      <c r="H4" s="71" t="s">
        <v>35</v>
      </c>
      <c r="I4" s="72">
        <f>31-3</f>
        <v>28</v>
      </c>
      <c r="J4" s="71" t="s">
        <v>36</v>
      </c>
      <c r="K4" s="73">
        <f>K3/I2*100</f>
        <v>24.638800000000003</v>
      </c>
      <c r="L4" s="218" t="s">
        <v>29</v>
      </c>
      <c r="M4" s="219"/>
      <c r="N4" s="74">
        <f>K3/I2*100</f>
        <v>24.638800000000003</v>
      </c>
    </row>
    <row r="5" spans="2:15" ht="7.5" customHeight="1" x14ac:dyDescent="0.3">
      <c r="K5" s="60"/>
      <c r="L5" s="59"/>
      <c r="M5" s="61"/>
      <c r="N5" s="62"/>
      <c r="O5" s="62"/>
    </row>
    <row r="6" spans="2:15" ht="15.6" x14ac:dyDescent="0.3">
      <c r="B6" s="93" t="s">
        <v>0</v>
      </c>
      <c r="C6" s="76" t="s">
        <v>1</v>
      </c>
      <c r="D6" s="3" t="s">
        <v>43</v>
      </c>
      <c r="E6" s="77" t="s">
        <v>2</v>
      </c>
      <c r="F6" s="3" t="s">
        <v>3</v>
      </c>
      <c r="G6" s="3" t="s">
        <v>4</v>
      </c>
      <c r="H6" s="8" t="s">
        <v>5</v>
      </c>
      <c r="I6" s="8" t="s">
        <v>20</v>
      </c>
      <c r="J6" s="8" t="s">
        <v>22</v>
      </c>
      <c r="K6" s="8" t="s">
        <v>23</v>
      </c>
      <c r="L6" s="8" t="s">
        <v>24</v>
      </c>
      <c r="M6" s="8" t="s">
        <v>25</v>
      </c>
      <c r="N6" s="78" t="s">
        <v>21</v>
      </c>
      <c r="O6"/>
    </row>
    <row r="7" spans="2:15" s="43" customFormat="1" x14ac:dyDescent="0.3">
      <c r="B7" s="94">
        <v>1</v>
      </c>
      <c r="C7" s="45">
        <f>I3</f>
        <v>45717</v>
      </c>
      <c r="D7" s="114" t="s">
        <v>44</v>
      </c>
      <c r="E7" s="115" t="s">
        <v>45</v>
      </c>
      <c r="F7" s="116" t="s">
        <v>46</v>
      </c>
      <c r="G7" s="117" t="s">
        <v>47</v>
      </c>
      <c r="H7" s="118">
        <v>2.6</v>
      </c>
      <c r="I7" s="119">
        <v>4</v>
      </c>
      <c r="J7" s="120" t="s">
        <v>48</v>
      </c>
      <c r="K7" s="121" t="s">
        <v>49</v>
      </c>
      <c r="L7" s="1">
        <f t="shared" ref="L7:L19" si="0">IF(K7="w",(H7-1)*I7,-I7)</f>
        <v>-4</v>
      </c>
      <c r="M7" s="85">
        <f t="shared" ref="M7:M19" si="1">IF(K7="w",(L7/100*2),0)</f>
        <v>0</v>
      </c>
      <c r="N7" s="86">
        <f t="shared" ref="N7:N19" si="2">L7-M7</f>
        <v>-4</v>
      </c>
      <c r="O7" s="44"/>
    </row>
    <row r="8" spans="2:15" s="43" customFormat="1" x14ac:dyDescent="0.3">
      <c r="B8" s="94">
        <v>2</v>
      </c>
      <c r="C8" s="49">
        <f t="shared" ref="C8" si="3">C7+1</f>
        <v>45718</v>
      </c>
      <c r="D8" s="115" t="s">
        <v>44</v>
      </c>
      <c r="E8" s="115" t="s">
        <v>50</v>
      </c>
      <c r="F8" s="116" t="s">
        <v>46</v>
      </c>
      <c r="G8" s="122" t="s">
        <v>51</v>
      </c>
      <c r="H8" s="118">
        <v>2.02</v>
      </c>
      <c r="I8" s="119">
        <v>4</v>
      </c>
      <c r="J8" s="120" t="s">
        <v>52</v>
      </c>
      <c r="K8" s="121" t="s">
        <v>53</v>
      </c>
      <c r="L8" s="1">
        <f t="shared" ref="L8:L9" si="4">IF(K8="w",(H8-1)*I8,-I8)</f>
        <v>4.08</v>
      </c>
      <c r="M8" s="85">
        <f t="shared" ref="M8:M9" si="5">IF(K8="w",(L8/100*2),0)</f>
        <v>8.1600000000000006E-2</v>
      </c>
      <c r="N8" s="86">
        <f t="shared" ref="N8:N9" si="6">L8-M8</f>
        <v>3.9984000000000002</v>
      </c>
      <c r="O8" s="44"/>
    </row>
    <row r="9" spans="2:15" s="43" customFormat="1" x14ac:dyDescent="0.3">
      <c r="B9" s="94">
        <v>3</v>
      </c>
      <c r="C9" s="45">
        <f>C8+1</f>
        <v>45719</v>
      </c>
      <c r="D9" s="115" t="s">
        <v>44</v>
      </c>
      <c r="E9" s="115" t="s">
        <v>54</v>
      </c>
      <c r="F9" s="116" t="s">
        <v>55</v>
      </c>
      <c r="G9" s="117" t="s">
        <v>56</v>
      </c>
      <c r="H9" s="118">
        <v>2.04</v>
      </c>
      <c r="I9" s="119">
        <v>4</v>
      </c>
      <c r="J9" s="120" t="s">
        <v>57</v>
      </c>
      <c r="K9" s="121" t="s">
        <v>53</v>
      </c>
      <c r="L9" s="1">
        <f t="shared" si="4"/>
        <v>4.16</v>
      </c>
      <c r="M9" s="85">
        <f t="shared" si="5"/>
        <v>8.3199999999999996E-2</v>
      </c>
      <c r="N9" s="86">
        <f t="shared" si="6"/>
        <v>4.0768000000000004</v>
      </c>
      <c r="O9" s="44"/>
    </row>
    <row r="10" spans="2:15" s="43" customFormat="1" x14ac:dyDescent="0.3">
      <c r="B10" s="94">
        <v>4</v>
      </c>
      <c r="C10" s="45">
        <f>C9+1</f>
        <v>45720</v>
      </c>
      <c r="D10" s="114" t="s">
        <v>58</v>
      </c>
      <c r="E10" s="115" t="s">
        <v>59</v>
      </c>
      <c r="F10" s="116" t="s">
        <v>46</v>
      </c>
      <c r="G10" s="117" t="s">
        <v>60</v>
      </c>
      <c r="H10" s="118">
        <v>1.98</v>
      </c>
      <c r="I10" s="119">
        <v>4</v>
      </c>
      <c r="J10" s="120" t="s">
        <v>61</v>
      </c>
      <c r="K10" s="121" t="s">
        <v>53</v>
      </c>
      <c r="L10" s="1">
        <f t="shared" si="0"/>
        <v>3.92</v>
      </c>
      <c r="M10" s="85">
        <f t="shared" si="1"/>
        <v>7.8399999999999997E-2</v>
      </c>
      <c r="N10" s="86">
        <f t="shared" si="2"/>
        <v>3.8416000000000001</v>
      </c>
      <c r="O10" s="44"/>
    </row>
    <row r="11" spans="2:15" s="43" customFormat="1" x14ac:dyDescent="0.3">
      <c r="B11" s="94">
        <v>5</v>
      </c>
      <c r="C11" s="48">
        <f t="shared" ref="C11:C38" si="7">C10+1</f>
        <v>45721</v>
      </c>
      <c r="D11" s="115" t="s">
        <v>62</v>
      </c>
      <c r="E11" s="115" t="s">
        <v>63</v>
      </c>
      <c r="F11" s="116" t="s">
        <v>64</v>
      </c>
      <c r="G11" s="122" t="s">
        <v>65</v>
      </c>
      <c r="H11" s="123">
        <v>2.1</v>
      </c>
      <c r="I11" s="119">
        <v>3</v>
      </c>
      <c r="J11" s="120" t="s">
        <v>66</v>
      </c>
      <c r="K11" s="121" t="s">
        <v>53</v>
      </c>
      <c r="L11" s="1">
        <f t="shared" si="0"/>
        <v>3.3000000000000003</v>
      </c>
      <c r="M11" s="85">
        <f t="shared" si="1"/>
        <v>6.6000000000000003E-2</v>
      </c>
      <c r="N11" s="86">
        <f t="shared" si="2"/>
        <v>3.2340000000000004</v>
      </c>
      <c r="O11" s="44"/>
    </row>
    <row r="12" spans="2:15" s="43" customFormat="1" x14ac:dyDescent="0.3">
      <c r="B12" s="94">
        <v>6</v>
      </c>
      <c r="C12" s="45">
        <f t="shared" si="7"/>
        <v>45722</v>
      </c>
      <c r="D12" s="115" t="s">
        <v>67</v>
      </c>
      <c r="E12" s="115" t="s">
        <v>68</v>
      </c>
      <c r="F12" s="116" t="s">
        <v>69</v>
      </c>
      <c r="G12" s="122" t="s">
        <v>70</v>
      </c>
      <c r="H12" s="123">
        <v>1.96</v>
      </c>
      <c r="I12" s="119">
        <v>3</v>
      </c>
      <c r="J12" s="120" t="s">
        <v>52</v>
      </c>
      <c r="K12" s="121" t="s">
        <v>53</v>
      </c>
      <c r="L12" s="1">
        <f t="shared" si="0"/>
        <v>2.88</v>
      </c>
      <c r="M12" s="85">
        <f t="shared" si="1"/>
        <v>5.7599999999999998E-2</v>
      </c>
      <c r="N12" s="86">
        <f t="shared" si="2"/>
        <v>2.8224</v>
      </c>
      <c r="O12" s="44"/>
    </row>
    <row r="13" spans="2:15" s="43" customFormat="1" x14ac:dyDescent="0.3">
      <c r="B13" s="94">
        <v>7</v>
      </c>
      <c r="C13" s="45">
        <f t="shared" si="7"/>
        <v>45723</v>
      </c>
      <c r="D13" s="115" t="s">
        <v>44</v>
      </c>
      <c r="E13" s="115" t="s">
        <v>71</v>
      </c>
      <c r="F13" s="116" t="s">
        <v>69</v>
      </c>
      <c r="G13" s="117" t="s">
        <v>70</v>
      </c>
      <c r="H13" s="118">
        <v>2.14</v>
      </c>
      <c r="I13" s="124">
        <v>4</v>
      </c>
      <c r="J13" s="125" t="s">
        <v>48</v>
      </c>
      <c r="K13" s="126" t="s">
        <v>53</v>
      </c>
      <c r="L13" s="46">
        <f t="shared" si="0"/>
        <v>4.5600000000000005</v>
      </c>
      <c r="M13" s="89">
        <f t="shared" si="1"/>
        <v>9.1200000000000003E-2</v>
      </c>
      <c r="N13" s="90">
        <f t="shared" si="2"/>
        <v>4.4688000000000008</v>
      </c>
      <c r="O13" s="44"/>
    </row>
    <row r="14" spans="2:15" s="43" customFormat="1" x14ac:dyDescent="0.3">
      <c r="B14" s="94">
        <v>8</v>
      </c>
      <c r="C14" s="45">
        <f t="shared" si="7"/>
        <v>45724</v>
      </c>
      <c r="D14" s="114" t="s">
        <v>72</v>
      </c>
      <c r="E14" s="115" t="s">
        <v>73</v>
      </c>
      <c r="F14" s="116" t="s">
        <v>46</v>
      </c>
      <c r="G14" s="117" t="s">
        <v>74</v>
      </c>
      <c r="H14" s="118">
        <v>2.2999999999999998</v>
      </c>
      <c r="I14" s="119">
        <v>4</v>
      </c>
      <c r="J14" s="127" t="s">
        <v>75</v>
      </c>
      <c r="K14" s="121" t="s">
        <v>49</v>
      </c>
      <c r="L14" s="1">
        <f t="shared" si="0"/>
        <v>-4</v>
      </c>
      <c r="M14" s="85">
        <f t="shared" si="1"/>
        <v>0</v>
      </c>
      <c r="N14" s="86">
        <f t="shared" si="2"/>
        <v>-4</v>
      </c>
      <c r="O14" s="44"/>
    </row>
    <row r="15" spans="2:15" s="43" customFormat="1" x14ac:dyDescent="0.3">
      <c r="B15" s="94">
        <v>9</v>
      </c>
      <c r="C15" s="49">
        <f t="shared" si="7"/>
        <v>45725</v>
      </c>
      <c r="D15" s="115" t="s">
        <v>72</v>
      </c>
      <c r="E15" s="115" t="s">
        <v>76</v>
      </c>
      <c r="F15" s="116" t="s">
        <v>77</v>
      </c>
      <c r="G15" s="122" t="s">
        <v>78</v>
      </c>
      <c r="H15" s="118">
        <v>3.3</v>
      </c>
      <c r="I15" s="119">
        <v>4</v>
      </c>
      <c r="J15" s="120" t="s">
        <v>79</v>
      </c>
      <c r="K15" s="121" t="s">
        <v>49</v>
      </c>
      <c r="L15" s="47">
        <f t="shared" si="0"/>
        <v>-4</v>
      </c>
      <c r="M15" s="87">
        <f t="shared" si="1"/>
        <v>0</v>
      </c>
      <c r="N15" s="88">
        <f t="shared" si="2"/>
        <v>-4</v>
      </c>
      <c r="O15" s="44"/>
    </row>
    <row r="16" spans="2:15" s="43" customFormat="1" x14ac:dyDescent="0.3">
      <c r="B16" s="94">
        <v>10</v>
      </c>
      <c r="C16" s="49">
        <f t="shared" si="7"/>
        <v>45726</v>
      </c>
      <c r="D16" s="115" t="s">
        <v>72</v>
      </c>
      <c r="E16" s="115" t="s">
        <v>80</v>
      </c>
      <c r="F16" s="116" t="s">
        <v>64</v>
      </c>
      <c r="G16" s="117" t="s">
        <v>81</v>
      </c>
      <c r="H16" s="118">
        <v>1.9</v>
      </c>
      <c r="I16" s="119">
        <v>4</v>
      </c>
      <c r="J16" s="127" t="s">
        <v>75</v>
      </c>
      <c r="K16" s="121" t="s">
        <v>49</v>
      </c>
      <c r="L16" s="47">
        <f t="shared" si="0"/>
        <v>-4</v>
      </c>
      <c r="M16" s="87">
        <f t="shared" si="1"/>
        <v>0</v>
      </c>
      <c r="N16" s="88">
        <f t="shared" si="2"/>
        <v>-4</v>
      </c>
      <c r="O16" s="44"/>
    </row>
    <row r="17" spans="2:15" s="43" customFormat="1" x14ac:dyDescent="0.3">
      <c r="B17" s="94">
        <v>11</v>
      </c>
      <c r="C17" s="49">
        <f t="shared" si="7"/>
        <v>45727</v>
      </c>
      <c r="D17" s="114" t="s">
        <v>58</v>
      </c>
      <c r="E17" s="115" t="s">
        <v>82</v>
      </c>
      <c r="F17" s="116" t="s">
        <v>46</v>
      </c>
      <c r="G17" s="117" t="s">
        <v>60</v>
      </c>
      <c r="H17" s="118">
        <v>1.95</v>
      </c>
      <c r="I17" s="119">
        <v>4</v>
      </c>
      <c r="J17" s="127" t="s">
        <v>48</v>
      </c>
      <c r="K17" s="121" t="s">
        <v>49</v>
      </c>
      <c r="L17" s="47">
        <f t="shared" si="0"/>
        <v>-4</v>
      </c>
      <c r="M17" s="87">
        <f t="shared" si="1"/>
        <v>0</v>
      </c>
      <c r="N17" s="88">
        <f t="shared" si="2"/>
        <v>-4</v>
      </c>
      <c r="O17" s="44"/>
    </row>
    <row r="18" spans="2:15" s="43" customFormat="1" x14ac:dyDescent="0.3">
      <c r="B18" s="94">
        <v>12</v>
      </c>
      <c r="C18" s="49">
        <f t="shared" si="7"/>
        <v>45728</v>
      </c>
      <c r="D18" s="115" t="s">
        <v>62</v>
      </c>
      <c r="E18" s="115" t="s">
        <v>83</v>
      </c>
      <c r="F18" s="116" t="s">
        <v>55</v>
      </c>
      <c r="G18" s="122" t="s">
        <v>84</v>
      </c>
      <c r="H18" s="123">
        <v>2.09</v>
      </c>
      <c r="I18" s="119">
        <v>4</v>
      </c>
      <c r="J18" s="127" t="s">
        <v>61</v>
      </c>
      <c r="K18" s="121" t="s">
        <v>49</v>
      </c>
      <c r="L18" s="47">
        <f t="shared" si="0"/>
        <v>-4</v>
      </c>
      <c r="M18" s="87">
        <f t="shared" si="1"/>
        <v>0</v>
      </c>
      <c r="N18" s="88">
        <f t="shared" si="2"/>
        <v>-4</v>
      </c>
      <c r="O18" s="44"/>
    </row>
    <row r="19" spans="2:15" s="43" customFormat="1" x14ac:dyDescent="0.3">
      <c r="B19" s="94">
        <v>13</v>
      </c>
      <c r="C19" s="49">
        <f t="shared" si="7"/>
        <v>45729</v>
      </c>
      <c r="D19" s="115" t="s">
        <v>67</v>
      </c>
      <c r="E19" s="115" t="s">
        <v>85</v>
      </c>
      <c r="F19" s="116" t="s">
        <v>64</v>
      </c>
      <c r="G19" s="122" t="s">
        <v>81</v>
      </c>
      <c r="H19" s="123">
        <v>2.5</v>
      </c>
      <c r="I19" s="119">
        <v>4</v>
      </c>
      <c r="J19" s="127" t="s">
        <v>86</v>
      </c>
      <c r="K19" s="121" t="s">
        <v>53</v>
      </c>
      <c r="L19" s="47">
        <f t="shared" si="0"/>
        <v>6</v>
      </c>
      <c r="M19" s="87">
        <f t="shared" si="1"/>
        <v>0.12</v>
      </c>
      <c r="N19" s="88">
        <f t="shared" si="2"/>
        <v>5.88</v>
      </c>
      <c r="O19" s="44"/>
    </row>
    <row r="20" spans="2:15" s="43" customFormat="1" x14ac:dyDescent="0.3">
      <c r="B20" s="203">
        <v>14</v>
      </c>
      <c r="C20" s="205">
        <f t="shared" si="7"/>
        <v>45730</v>
      </c>
      <c r="D20" s="207" t="s">
        <v>44</v>
      </c>
      <c r="E20" s="207" t="s">
        <v>87</v>
      </c>
      <c r="F20" s="116" t="s">
        <v>46</v>
      </c>
      <c r="G20" s="117" t="s">
        <v>88</v>
      </c>
      <c r="H20" s="118">
        <v>2.1800000000000002</v>
      </c>
      <c r="I20" s="119">
        <v>3</v>
      </c>
      <c r="J20" s="209" t="s">
        <v>52</v>
      </c>
      <c r="K20" s="126" t="s">
        <v>53</v>
      </c>
      <c r="L20" s="47">
        <f t="shared" ref="L20:L37" si="8">IF(K20="w",(H20-1)*I20,-I20)</f>
        <v>3.5400000000000005</v>
      </c>
      <c r="M20" s="87">
        <f t="shared" ref="M20:M37" si="9">IF(K20="w",(L20/100*2),0)</f>
        <v>7.0800000000000016E-2</v>
      </c>
      <c r="N20" s="88">
        <f t="shared" ref="N20:N37" si="10">L20-M20</f>
        <v>3.4692000000000003</v>
      </c>
      <c r="O20" s="44"/>
    </row>
    <row r="21" spans="2:15" s="43" customFormat="1" x14ac:dyDescent="0.3">
      <c r="B21" s="204"/>
      <c r="C21" s="206"/>
      <c r="D21" s="208"/>
      <c r="E21" s="208"/>
      <c r="F21" s="116" t="s">
        <v>77</v>
      </c>
      <c r="G21" s="117" t="s">
        <v>89</v>
      </c>
      <c r="H21" s="118">
        <v>4</v>
      </c>
      <c r="I21" s="119">
        <v>1</v>
      </c>
      <c r="J21" s="210"/>
      <c r="K21" s="128" t="s">
        <v>49</v>
      </c>
      <c r="L21" s="47">
        <f t="shared" ref="L21" si="11">IF(K21="w",(H21-1)*I21,-I21)</f>
        <v>-1</v>
      </c>
      <c r="M21" s="87">
        <f t="shared" ref="M21" si="12">IF(K21="w",(L21/100*2),0)</f>
        <v>0</v>
      </c>
      <c r="N21" s="88">
        <f t="shared" ref="N21" si="13">L21-M21</f>
        <v>-1</v>
      </c>
      <c r="O21" s="44"/>
    </row>
    <row r="22" spans="2:15" s="43" customFormat="1" x14ac:dyDescent="0.3">
      <c r="B22" s="94">
        <v>15</v>
      </c>
      <c r="C22" s="49">
        <f>C20+1</f>
        <v>45731</v>
      </c>
      <c r="D22" s="114" t="s">
        <v>72</v>
      </c>
      <c r="E22" s="115" t="s">
        <v>90</v>
      </c>
      <c r="F22" s="116" t="s">
        <v>55</v>
      </c>
      <c r="G22" s="117" t="s">
        <v>91</v>
      </c>
      <c r="H22" s="118">
        <v>2.2200000000000002</v>
      </c>
      <c r="I22" s="119">
        <v>4</v>
      </c>
      <c r="J22" s="120" t="s">
        <v>61</v>
      </c>
      <c r="K22" s="121" t="s">
        <v>53</v>
      </c>
      <c r="L22" s="47">
        <f t="shared" si="8"/>
        <v>4.8800000000000008</v>
      </c>
      <c r="M22" s="87">
        <f t="shared" si="9"/>
        <v>9.760000000000002E-2</v>
      </c>
      <c r="N22" s="88">
        <f t="shared" si="10"/>
        <v>4.7824000000000009</v>
      </c>
      <c r="O22" s="44"/>
    </row>
    <row r="23" spans="2:15" s="43" customFormat="1" x14ac:dyDescent="0.3">
      <c r="B23" s="94">
        <v>16</v>
      </c>
      <c r="C23" s="49">
        <f t="shared" si="7"/>
        <v>45732</v>
      </c>
      <c r="D23" s="115" t="s">
        <v>72</v>
      </c>
      <c r="E23" s="115" t="s">
        <v>92</v>
      </c>
      <c r="F23" s="116" t="s">
        <v>93</v>
      </c>
      <c r="G23" s="122" t="s">
        <v>94</v>
      </c>
      <c r="H23" s="118">
        <v>2.02</v>
      </c>
      <c r="I23" s="119">
        <v>4</v>
      </c>
      <c r="J23" s="127" t="s">
        <v>57</v>
      </c>
      <c r="K23" s="121" t="s">
        <v>49</v>
      </c>
      <c r="L23" s="47">
        <f t="shared" si="8"/>
        <v>-4</v>
      </c>
      <c r="M23" s="87">
        <f t="shared" si="9"/>
        <v>0</v>
      </c>
      <c r="N23" s="88">
        <f t="shared" si="10"/>
        <v>-4</v>
      </c>
      <c r="O23" s="44"/>
    </row>
    <row r="24" spans="2:15" s="43" customFormat="1" x14ac:dyDescent="0.3">
      <c r="B24" s="94">
        <v>17</v>
      </c>
      <c r="C24" s="49">
        <f t="shared" si="7"/>
        <v>45733</v>
      </c>
      <c r="D24" s="115" t="s">
        <v>95</v>
      </c>
      <c r="E24" s="115" t="s">
        <v>96</v>
      </c>
      <c r="F24" s="116" t="s">
        <v>97</v>
      </c>
      <c r="G24" s="117" t="s">
        <v>81</v>
      </c>
      <c r="H24" s="118">
        <v>1.93</v>
      </c>
      <c r="I24" s="119">
        <v>4</v>
      </c>
      <c r="J24" s="127" t="s">
        <v>79</v>
      </c>
      <c r="K24" s="121" t="s">
        <v>53</v>
      </c>
      <c r="L24" s="47">
        <f t="shared" si="8"/>
        <v>3.7199999999999998</v>
      </c>
      <c r="M24" s="87">
        <f t="shared" si="9"/>
        <v>7.4399999999999994E-2</v>
      </c>
      <c r="N24" s="88">
        <f t="shared" si="10"/>
        <v>3.6456</v>
      </c>
      <c r="O24" s="44"/>
    </row>
    <row r="25" spans="2:15" s="43" customFormat="1" x14ac:dyDescent="0.3">
      <c r="B25" s="143">
        <v>18</v>
      </c>
      <c r="C25" s="199">
        <f t="shared" si="7"/>
        <v>45734</v>
      </c>
      <c r="D25" s="92" t="s">
        <v>98</v>
      </c>
      <c r="E25" s="92"/>
      <c r="F25" s="129"/>
      <c r="G25" s="130"/>
      <c r="H25" s="131"/>
      <c r="I25" s="132"/>
      <c r="J25" s="133"/>
      <c r="K25" s="134"/>
      <c r="L25" s="200">
        <f t="shared" si="8"/>
        <v>0</v>
      </c>
      <c r="M25" s="201">
        <f t="shared" si="9"/>
        <v>0</v>
      </c>
      <c r="N25" s="202">
        <f t="shared" si="10"/>
        <v>0</v>
      </c>
      <c r="O25" s="44"/>
    </row>
    <row r="26" spans="2:15" s="43" customFormat="1" x14ac:dyDescent="0.3">
      <c r="B26" s="143">
        <v>19</v>
      </c>
      <c r="C26" s="199">
        <f t="shared" si="7"/>
        <v>45735</v>
      </c>
      <c r="D26" s="92" t="s">
        <v>98</v>
      </c>
      <c r="E26" s="92"/>
      <c r="F26" s="129"/>
      <c r="G26" s="130"/>
      <c r="H26" s="131"/>
      <c r="I26" s="132"/>
      <c r="J26" s="133"/>
      <c r="K26" s="134"/>
      <c r="L26" s="200">
        <f t="shared" si="8"/>
        <v>0</v>
      </c>
      <c r="M26" s="201">
        <f t="shared" si="9"/>
        <v>0</v>
      </c>
      <c r="N26" s="202">
        <f t="shared" si="10"/>
        <v>0</v>
      </c>
      <c r="O26" s="44"/>
    </row>
    <row r="27" spans="2:15" s="43" customFormat="1" x14ac:dyDescent="0.3">
      <c r="B27" s="94">
        <v>20</v>
      </c>
      <c r="C27" s="49">
        <f t="shared" si="7"/>
        <v>45736</v>
      </c>
      <c r="D27" s="115" t="s">
        <v>99</v>
      </c>
      <c r="E27" s="115" t="s">
        <v>100</v>
      </c>
      <c r="F27" s="116" t="s">
        <v>93</v>
      </c>
      <c r="G27" s="122" t="s">
        <v>101</v>
      </c>
      <c r="H27" s="123">
        <v>2.1800000000000002</v>
      </c>
      <c r="I27" s="119">
        <v>3</v>
      </c>
      <c r="J27" s="127" t="s">
        <v>102</v>
      </c>
      <c r="K27" s="121" t="s">
        <v>53</v>
      </c>
      <c r="L27" s="47">
        <f t="shared" si="8"/>
        <v>3.5400000000000005</v>
      </c>
      <c r="M27" s="87">
        <f t="shared" si="9"/>
        <v>7.0800000000000016E-2</v>
      </c>
      <c r="N27" s="88">
        <f t="shared" si="10"/>
        <v>3.4692000000000003</v>
      </c>
      <c r="O27" s="44"/>
    </row>
    <row r="28" spans="2:15" s="43" customFormat="1" x14ac:dyDescent="0.3">
      <c r="B28" s="94">
        <v>21</v>
      </c>
      <c r="C28" s="49">
        <f t="shared" si="7"/>
        <v>45737</v>
      </c>
      <c r="D28" s="115" t="s">
        <v>99</v>
      </c>
      <c r="E28" s="115" t="s">
        <v>103</v>
      </c>
      <c r="F28" s="116" t="s">
        <v>55</v>
      </c>
      <c r="G28" s="117" t="s">
        <v>104</v>
      </c>
      <c r="H28" s="118">
        <v>2.4</v>
      </c>
      <c r="I28" s="124">
        <v>3</v>
      </c>
      <c r="J28" s="135" t="s">
        <v>57</v>
      </c>
      <c r="K28" s="126" t="s">
        <v>49</v>
      </c>
      <c r="L28" s="47">
        <f t="shared" si="8"/>
        <v>-3</v>
      </c>
      <c r="M28" s="87">
        <f t="shared" si="9"/>
        <v>0</v>
      </c>
      <c r="N28" s="88">
        <f t="shared" si="10"/>
        <v>-3</v>
      </c>
      <c r="O28" s="44"/>
    </row>
    <row r="29" spans="2:15" s="43" customFormat="1" x14ac:dyDescent="0.3">
      <c r="B29" s="94">
        <v>22</v>
      </c>
      <c r="C29" s="49">
        <f t="shared" si="7"/>
        <v>45738</v>
      </c>
      <c r="D29" s="114" t="s">
        <v>99</v>
      </c>
      <c r="E29" s="115" t="s">
        <v>105</v>
      </c>
      <c r="F29" s="116" t="s">
        <v>55</v>
      </c>
      <c r="G29" s="117" t="s">
        <v>106</v>
      </c>
      <c r="H29" s="118">
        <v>1.74</v>
      </c>
      <c r="I29" s="119">
        <v>3</v>
      </c>
      <c r="J29" s="127" t="s">
        <v>52</v>
      </c>
      <c r="K29" s="121" t="s">
        <v>49</v>
      </c>
      <c r="L29" s="47">
        <f t="shared" si="8"/>
        <v>-3</v>
      </c>
      <c r="M29" s="87">
        <f t="shared" si="9"/>
        <v>0</v>
      </c>
      <c r="N29" s="88">
        <f t="shared" si="10"/>
        <v>-3</v>
      </c>
      <c r="O29" s="44"/>
    </row>
    <row r="30" spans="2:15" s="43" customFormat="1" x14ac:dyDescent="0.3">
      <c r="B30" s="94">
        <v>23</v>
      </c>
      <c r="C30" s="49">
        <f t="shared" si="7"/>
        <v>45739</v>
      </c>
      <c r="D30" s="115" t="s">
        <v>99</v>
      </c>
      <c r="E30" s="115" t="s">
        <v>107</v>
      </c>
      <c r="F30" s="116" t="s">
        <v>108</v>
      </c>
      <c r="G30" s="122" t="s">
        <v>94</v>
      </c>
      <c r="H30" s="118">
        <v>2.8</v>
      </c>
      <c r="I30" s="119">
        <v>3</v>
      </c>
      <c r="J30" s="127" t="s">
        <v>109</v>
      </c>
      <c r="K30" s="121" t="s">
        <v>49</v>
      </c>
      <c r="L30" s="47">
        <f t="shared" si="8"/>
        <v>-3</v>
      </c>
      <c r="M30" s="87">
        <f t="shared" si="9"/>
        <v>0</v>
      </c>
      <c r="N30" s="88">
        <f t="shared" si="10"/>
        <v>-3</v>
      </c>
      <c r="O30" s="44"/>
    </row>
    <row r="31" spans="2:15" s="43" customFormat="1" x14ac:dyDescent="0.3">
      <c r="B31" s="94">
        <v>24</v>
      </c>
      <c r="C31" s="49">
        <f t="shared" si="7"/>
        <v>45740</v>
      </c>
      <c r="D31" s="115" t="s">
        <v>99</v>
      </c>
      <c r="E31" s="115" t="s">
        <v>110</v>
      </c>
      <c r="F31" s="116" t="s">
        <v>69</v>
      </c>
      <c r="G31" s="117" t="s">
        <v>70</v>
      </c>
      <c r="H31" s="118">
        <v>2.14</v>
      </c>
      <c r="I31" s="119">
        <v>4</v>
      </c>
      <c r="J31" s="127" t="s">
        <v>79</v>
      </c>
      <c r="K31" s="121" t="s">
        <v>53</v>
      </c>
      <c r="L31" s="47">
        <f t="shared" si="8"/>
        <v>4.5600000000000005</v>
      </c>
      <c r="M31" s="87">
        <f t="shared" si="9"/>
        <v>9.1200000000000003E-2</v>
      </c>
      <c r="N31" s="88">
        <f t="shared" si="10"/>
        <v>4.4688000000000008</v>
      </c>
      <c r="O31" s="44"/>
    </row>
    <row r="32" spans="2:15" s="43" customFormat="1" x14ac:dyDescent="0.3">
      <c r="B32" s="94">
        <v>25</v>
      </c>
      <c r="C32" s="49">
        <f t="shared" si="7"/>
        <v>45741</v>
      </c>
      <c r="D32" s="114" t="s">
        <v>99</v>
      </c>
      <c r="E32" s="115" t="s">
        <v>111</v>
      </c>
      <c r="F32" s="116" t="s">
        <v>46</v>
      </c>
      <c r="G32" s="117" t="s">
        <v>112</v>
      </c>
      <c r="H32" s="118">
        <v>2.02</v>
      </c>
      <c r="I32" s="119">
        <v>3</v>
      </c>
      <c r="J32" s="127" t="s">
        <v>113</v>
      </c>
      <c r="K32" s="121" t="s">
        <v>49</v>
      </c>
      <c r="L32" s="47">
        <f t="shared" si="8"/>
        <v>-3</v>
      </c>
      <c r="M32" s="87">
        <f t="shared" si="9"/>
        <v>0</v>
      </c>
      <c r="N32" s="88">
        <f t="shared" si="10"/>
        <v>-3</v>
      </c>
      <c r="O32" s="44"/>
    </row>
    <row r="33" spans="2:15" s="43" customFormat="1" x14ac:dyDescent="0.3">
      <c r="B33" s="143">
        <v>26</v>
      </c>
      <c r="C33" s="199">
        <f t="shared" si="7"/>
        <v>45742</v>
      </c>
      <c r="D33" s="92" t="s">
        <v>98</v>
      </c>
      <c r="E33" s="92"/>
      <c r="F33" s="129"/>
      <c r="G33" s="130"/>
      <c r="H33" s="131"/>
      <c r="I33" s="132"/>
      <c r="J33" s="133"/>
      <c r="K33" s="134"/>
      <c r="L33" s="200">
        <f t="shared" si="8"/>
        <v>0</v>
      </c>
      <c r="M33" s="201">
        <f t="shared" si="9"/>
        <v>0</v>
      </c>
      <c r="N33" s="202">
        <f t="shared" si="10"/>
        <v>0</v>
      </c>
      <c r="O33" s="44"/>
    </row>
    <row r="34" spans="2:15" s="43" customFormat="1" x14ac:dyDescent="0.3">
      <c r="B34" s="94">
        <v>27</v>
      </c>
      <c r="C34" s="49">
        <f t="shared" si="7"/>
        <v>45743</v>
      </c>
      <c r="D34" s="115" t="s">
        <v>114</v>
      </c>
      <c r="E34" s="115" t="s">
        <v>115</v>
      </c>
      <c r="F34" s="116" t="s">
        <v>69</v>
      </c>
      <c r="G34" s="122" t="s">
        <v>116</v>
      </c>
      <c r="H34" s="123">
        <v>2.2200000000000002</v>
      </c>
      <c r="I34" s="119">
        <v>4</v>
      </c>
      <c r="J34" s="120" t="s">
        <v>109</v>
      </c>
      <c r="K34" s="121" t="s">
        <v>53</v>
      </c>
      <c r="L34" s="47">
        <f t="shared" si="8"/>
        <v>4.8800000000000008</v>
      </c>
      <c r="M34" s="87">
        <f t="shared" si="9"/>
        <v>9.760000000000002E-2</v>
      </c>
      <c r="N34" s="88">
        <f t="shared" si="10"/>
        <v>4.7824000000000009</v>
      </c>
      <c r="O34" s="44"/>
    </row>
    <row r="35" spans="2:15" s="43" customFormat="1" x14ac:dyDescent="0.3">
      <c r="B35" s="94">
        <v>28</v>
      </c>
      <c r="C35" s="49">
        <f t="shared" si="7"/>
        <v>45744</v>
      </c>
      <c r="D35" s="115" t="s">
        <v>58</v>
      </c>
      <c r="E35" s="115" t="s">
        <v>117</v>
      </c>
      <c r="F35" s="116" t="s">
        <v>97</v>
      </c>
      <c r="G35" s="117" t="s">
        <v>81</v>
      </c>
      <c r="H35" s="118">
        <v>2.06</v>
      </c>
      <c r="I35" s="124">
        <v>4</v>
      </c>
      <c r="J35" s="135" t="s">
        <v>102</v>
      </c>
      <c r="K35" s="126" t="s">
        <v>53</v>
      </c>
      <c r="L35" s="47">
        <f t="shared" si="8"/>
        <v>4.24</v>
      </c>
      <c r="M35" s="87">
        <f t="shared" si="9"/>
        <v>8.48E-2</v>
      </c>
      <c r="N35" s="88">
        <f t="shared" si="10"/>
        <v>4.1551999999999998</v>
      </c>
      <c r="O35" s="44"/>
    </row>
    <row r="36" spans="2:15" s="43" customFormat="1" x14ac:dyDescent="0.3">
      <c r="B36" s="94">
        <v>29</v>
      </c>
      <c r="C36" s="49">
        <f t="shared" si="7"/>
        <v>45745</v>
      </c>
      <c r="D36" s="114" t="s">
        <v>118</v>
      </c>
      <c r="E36" s="115" t="s">
        <v>119</v>
      </c>
      <c r="F36" s="116" t="s">
        <v>97</v>
      </c>
      <c r="G36" s="117" t="s">
        <v>81</v>
      </c>
      <c r="H36" s="118">
        <v>1.97</v>
      </c>
      <c r="I36" s="119">
        <v>4</v>
      </c>
      <c r="J36" s="127" t="s">
        <v>120</v>
      </c>
      <c r="K36" s="121" t="s">
        <v>49</v>
      </c>
      <c r="L36" s="47">
        <f t="shared" si="8"/>
        <v>-4</v>
      </c>
      <c r="M36" s="87">
        <f t="shared" si="9"/>
        <v>0</v>
      </c>
      <c r="N36" s="88">
        <f t="shared" si="10"/>
        <v>-4</v>
      </c>
      <c r="O36" s="44"/>
    </row>
    <row r="37" spans="2:15" s="43" customFormat="1" x14ac:dyDescent="0.3">
      <c r="B37" s="94">
        <v>30</v>
      </c>
      <c r="C37" s="49">
        <f t="shared" si="7"/>
        <v>45746</v>
      </c>
      <c r="D37" s="115" t="s">
        <v>44</v>
      </c>
      <c r="E37" s="115" t="s">
        <v>121</v>
      </c>
      <c r="F37" s="116" t="s">
        <v>122</v>
      </c>
      <c r="G37" s="122" t="s">
        <v>123</v>
      </c>
      <c r="H37" s="118">
        <v>4.2</v>
      </c>
      <c r="I37" s="119">
        <v>4</v>
      </c>
      <c r="J37" s="120" t="s">
        <v>52</v>
      </c>
      <c r="K37" s="121" t="s">
        <v>53</v>
      </c>
      <c r="L37" s="47">
        <f t="shared" si="8"/>
        <v>12.8</v>
      </c>
      <c r="M37" s="87">
        <f t="shared" si="9"/>
        <v>0.25600000000000001</v>
      </c>
      <c r="N37" s="88">
        <f t="shared" si="10"/>
        <v>12.544</v>
      </c>
      <c r="O37" s="44"/>
    </row>
    <row r="38" spans="2:15" s="43" customFormat="1" x14ac:dyDescent="0.3">
      <c r="B38" s="94">
        <v>31</v>
      </c>
      <c r="C38" s="49">
        <f t="shared" si="7"/>
        <v>45747</v>
      </c>
      <c r="D38" s="115" t="s">
        <v>44</v>
      </c>
      <c r="E38" s="115" t="s">
        <v>124</v>
      </c>
      <c r="F38" s="116" t="s">
        <v>69</v>
      </c>
      <c r="G38" s="117" t="s">
        <v>70</v>
      </c>
      <c r="H38" s="118">
        <v>2</v>
      </c>
      <c r="I38" s="119">
        <v>4</v>
      </c>
      <c r="J38" s="127" t="s">
        <v>48</v>
      </c>
      <c r="K38" s="121" t="s">
        <v>53</v>
      </c>
      <c r="L38" s="47">
        <f t="shared" ref="L38" si="14">IF(K38="w",(H38-1)*I38,-I38)</f>
        <v>4</v>
      </c>
      <c r="M38" s="87">
        <f t="shared" ref="M38" si="15">IF(K38="w",(L38/100*2),0)</f>
        <v>0.08</v>
      </c>
      <c r="N38" s="88">
        <f t="shared" ref="N38" si="16">L38-M38</f>
        <v>3.92</v>
      </c>
      <c r="O38" s="44"/>
    </row>
    <row r="39" spans="2:15" s="43" customFormat="1" x14ac:dyDescent="0.3">
      <c r="B39" s="95"/>
      <c r="C39" s="96"/>
      <c r="D39" s="97"/>
      <c r="E39" s="98"/>
      <c r="F39" s="99"/>
      <c r="G39" s="99"/>
      <c r="H39" s="99"/>
      <c r="I39" s="100">
        <f>SUM(I7:I37)</f>
        <v>101</v>
      </c>
      <c r="J39" s="101" t="s">
        <v>27</v>
      </c>
      <c r="K39" s="102" t="s">
        <v>11</v>
      </c>
      <c r="L39" s="103">
        <f>SUM(L7:L37)</f>
        <v>26.060000000000002</v>
      </c>
      <c r="M39" s="103">
        <f>SUM(M7:M37)</f>
        <v>1.4212</v>
      </c>
      <c r="N39" s="104">
        <f>L39-M39</f>
        <v>24.638800000000003</v>
      </c>
      <c r="O39" s="44"/>
    </row>
    <row r="40" spans="2:15" s="43" customFormat="1" x14ac:dyDescent="0.3">
      <c r="B40" s="95"/>
      <c r="C40" s="105"/>
      <c r="D40" s="106"/>
      <c r="E40" s="107"/>
      <c r="F40" s="108"/>
      <c r="G40" s="109"/>
      <c r="H40" s="110"/>
      <c r="I40" s="109"/>
      <c r="J40" s="109"/>
      <c r="K40" s="109"/>
      <c r="L40" s="110"/>
      <c r="M40" s="111"/>
      <c r="N40" s="112"/>
      <c r="O40" s="44"/>
    </row>
    <row r="41" spans="2:15" ht="8.25" customHeight="1" x14ac:dyDescent="0.3">
      <c r="C41" s="53"/>
      <c r="D41" s="54"/>
      <c r="E41" s="55"/>
      <c r="F41"/>
      <c r="H41" s="56"/>
      <c r="J41"/>
      <c r="K41" s="57"/>
      <c r="L41" s="56"/>
      <c r="N41" s="58"/>
      <c r="O41"/>
    </row>
    <row r="42" spans="2:15" x14ac:dyDescent="0.3">
      <c r="C42" s="53"/>
      <c r="D42" s="54"/>
      <c r="E42" s="55"/>
      <c r="F42"/>
      <c r="H42" s="56"/>
      <c r="J42"/>
      <c r="K42" s="57"/>
      <c r="L42" s="56"/>
      <c r="N42" s="58"/>
      <c r="O42"/>
    </row>
    <row r="43" spans="2:15" x14ac:dyDescent="0.3">
      <c r="C43" s="53"/>
      <c r="D43" s="54"/>
      <c r="E43" s="55"/>
      <c r="F43"/>
      <c r="H43" s="56"/>
      <c r="J43"/>
      <c r="K43" s="57"/>
      <c r="L43" s="56"/>
      <c r="N43" s="58"/>
      <c r="O43"/>
    </row>
    <row r="44" spans="2:15" x14ac:dyDescent="0.3">
      <c r="C44" s="53"/>
      <c r="D44" s="54"/>
      <c r="E44" s="55"/>
      <c r="F44"/>
      <c r="H44" s="56"/>
      <c r="J44"/>
      <c r="K44" s="57"/>
      <c r="L44" s="56"/>
      <c r="N44" s="58"/>
      <c r="O44"/>
    </row>
    <row r="45" spans="2:15" x14ac:dyDescent="0.3">
      <c r="C45" s="53"/>
      <c r="D45" s="54"/>
      <c r="E45" s="55"/>
      <c r="F45"/>
      <c r="H45" s="56"/>
      <c r="J45"/>
      <c r="K45" s="57"/>
      <c r="L45" s="56"/>
      <c r="N45" s="58"/>
      <c r="O45"/>
    </row>
    <row r="46" spans="2:15" x14ac:dyDescent="0.3">
      <c r="C46" s="53"/>
      <c r="D46" s="54"/>
      <c r="E46" s="55"/>
      <c r="F46"/>
      <c r="H46" s="56"/>
      <c r="J46"/>
      <c r="K46" s="57"/>
      <c r="L46" s="56"/>
      <c r="N46" s="58"/>
      <c r="O46"/>
    </row>
    <row r="47" spans="2:15" x14ac:dyDescent="0.3">
      <c r="C47" s="53"/>
      <c r="D47" s="54"/>
      <c r="E47" s="55"/>
      <c r="H47" s="56"/>
      <c r="J47"/>
      <c r="K47" s="57"/>
      <c r="L47" s="56"/>
      <c r="N47" s="58"/>
      <c r="O47"/>
    </row>
    <row r="48" spans="2:15" x14ac:dyDescent="0.3">
      <c r="C48" s="53"/>
      <c r="D48" s="54"/>
      <c r="E48" s="55"/>
      <c r="F48"/>
      <c r="H48" s="56"/>
      <c r="J48"/>
      <c r="K48" s="57"/>
      <c r="L48" s="56"/>
      <c r="N48" s="58"/>
      <c r="O48"/>
    </row>
    <row r="49" spans="3:15" x14ac:dyDescent="0.3">
      <c r="C49" s="53"/>
      <c r="D49" s="54"/>
      <c r="E49" s="55"/>
      <c r="F49"/>
      <c r="H49" s="56"/>
      <c r="J49"/>
      <c r="K49" s="57"/>
      <c r="L49" s="56"/>
      <c r="N49" s="58"/>
      <c r="O49"/>
    </row>
    <row r="50" spans="3:15" x14ac:dyDescent="0.3">
      <c r="C50" s="53"/>
      <c r="D50" s="54"/>
      <c r="E50" s="55"/>
      <c r="F50"/>
      <c r="H50" s="56"/>
      <c r="J50"/>
      <c r="K50" s="57"/>
      <c r="L50" s="56"/>
      <c r="N50" s="58"/>
      <c r="O50"/>
    </row>
    <row r="51" spans="3:15" x14ac:dyDescent="0.3">
      <c r="C51" s="53"/>
      <c r="D51" s="54"/>
      <c r="E51" s="55"/>
      <c r="F51"/>
      <c r="H51" s="56"/>
      <c r="J51"/>
      <c r="K51" s="57"/>
      <c r="L51" s="56"/>
      <c r="N51" s="58"/>
      <c r="O51"/>
    </row>
    <row r="52" spans="3:15" x14ac:dyDescent="0.3">
      <c r="C52" s="53"/>
      <c r="D52" s="54"/>
      <c r="E52" s="55"/>
      <c r="F52"/>
      <c r="H52" s="56"/>
      <c r="J52"/>
      <c r="K52" s="57"/>
      <c r="L52" s="56"/>
      <c r="N52" s="58"/>
      <c r="O52"/>
    </row>
    <row r="53" spans="3:15" x14ac:dyDescent="0.3">
      <c r="C53" s="53"/>
      <c r="D53" s="54"/>
      <c r="E53" s="55"/>
      <c r="F53"/>
      <c r="H53" s="56"/>
      <c r="J53"/>
      <c r="K53" s="57"/>
      <c r="L53" s="56"/>
      <c r="N53" s="58"/>
      <c r="O53"/>
    </row>
    <row r="54" spans="3:15" x14ac:dyDescent="0.3">
      <c r="C54" s="53"/>
      <c r="D54" s="54"/>
      <c r="E54" s="55"/>
      <c r="F54"/>
      <c r="H54" s="56"/>
      <c r="J54"/>
      <c r="K54" s="57"/>
      <c r="L54" s="56"/>
      <c r="N54" s="58"/>
      <c r="O54"/>
    </row>
    <row r="55" spans="3:15" x14ac:dyDescent="0.3">
      <c r="C55" s="53"/>
      <c r="D55" s="54"/>
      <c r="E55" s="55"/>
      <c r="F55"/>
      <c r="H55" s="56"/>
      <c r="J55"/>
      <c r="K55" s="57"/>
      <c r="L55" s="56"/>
      <c r="N55" s="58"/>
      <c r="O55"/>
    </row>
    <row r="56" spans="3:15" x14ac:dyDescent="0.3">
      <c r="C56" s="53"/>
      <c r="D56" s="54"/>
      <c r="E56" s="55"/>
      <c r="F56"/>
      <c r="H56" s="56"/>
      <c r="J56"/>
      <c r="K56" s="57"/>
      <c r="L56" s="56"/>
      <c r="N56" s="58"/>
      <c r="O56"/>
    </row>
    <row r="57" spans="3:15" x14ac:dyDescent="0.3">
      <c r="C57" s="53"/>
      <c r="D57" s="54"/>
      <c r="E57" s="55"/>
      <c r="F57"/>
      <c r="H57" s="56"/>
      <c r="J57"/>
      <c r="K57" s="57"/>
      <c r="L57" s="56"/>
      <c r="N57" s="58"/>
      <c r="O57"/>
    </row>
    <row r="58" spans="3:15" x14ac:dyDescent="0.3">
      <c r="C58" s="53"/>
      <c r="D58" s="54"/>
      <c r="E58" s="55"/>
      <c r="F58"/>
      <c r="H58" s="56"/>
      <c r="J58"/>
      <c r="K58" s="57"/>
      <c r="L58" s="56"/>
      <c r="N58" s="58"/>
      <c r="O58"/>
    </row>
    <row r="59" spans="3:15" x14ac:dyDescent="0.3">
      <c r="C59" s="53"/>
      <c r="D59" s="54"/>
      <c r="E59" s="55"/>
      <c r="F59"/>
      <c r="H59" s="56"/>
      <c r="J59"/>
      <c r="K59" s="57"/>
      <c r="L59" s="56"/>
      <c r="N59" s="58"/>
      <c r="O59"/>
    </row>
    <row r="60" spans="3:15" x14ac:dyDescent="0.3">
      <c r="C60" s="53"/>
      <c r="D60" s="54"/>
      <c r="E60" s="55"/>
      <c r="F60"/>
      <c r="H60" s="56"/>
      <c r="J60"/>
      <c r="K60" s="57"/>
      <c r="L60" s="56"/>
      <c r="N60" s="58"/>
      <c r="O60"/>
    </row>
    <row r="61" spans="3:15" x14ac:dyDescent="0.3">
      <c r="C61" s="53"/>
      <c r="D61" s="54"/>
      <c r="E61" s="55"/>
      <c r="F61"/>
      <c r="H61" s="56"/>
      <c r="J61"/>
      <c r="K61" s="57"/>
      <c r="L61" s="56"/>
      <c r="N61" s="58"/>
      <c r="O61"/>
    </row>
    <row r="62" spans="3:15" x14ac:dyDescent="0.3">
      <c r="C62" s="53"/>
      <c r="D62" s="54"/>
      <c r="E62" s="55"/>
      <c r="F62"/>
      <c r="H62" s="56"/>
      <c r="J62"/>
      <c r="K62" s="57"/>
      <c r="L62" s="56"/>
      <c r="N62" s="58"/>
      <c r="O62"/>
    </row>
    <row r="63" spans="3:15" x14ac:dyDescent="0.3">
      <c r="C63" s="53"/>
      <c r="D63" s="54"/>
      <c r="E63" s="55"/>
      <c r="F63"/>
      <c r="H63" s="56"/>
      <c r="J63"/>
      <c r="K63" s="57"/>
      <c r="L63" s="56"/>
      <c r="N63" s="58"/>
      <c r="O63"/>
    </row>
    <row r="64" spans="3:15" x14ac:dyDescent="0.3">
      <c r="C64" s="53"/>
      <c r="D64" s="54"/>
      <c r="E64" s="55"/>
      <c r="F64"/>
      <c r="H64" s="56"/>
      <c r="J64"/>
      <c r="K64" s="57"/>
      <c r="L64" s="56"/>
      <c r="N64" s="58"/>
      <c r="O64"/>
    </row>
    <row r="65" spans="3:15" x14ac:dyDescent="0.3">
      <c r="C65" s="53"/>
      <c r="D65" s="54"/>
      <c r="E65" s="55"/>
      <c r="F65"/>
      <c r="H65" s="56"/>
      <c r="J65"/>
      <c r="K65" s="57"/>
      <c r="L65" s="56"/>
      <c r="N65" s="58"/>
      <c r="O65"/>
    </row>
  </sheetData>
  <mergeCells count="10">
    <mergeCell ref="G2:G4"/>
    <mergeCell ref="L2:M2"/>
    <mergeCell ref="L3:M3"/>
    <mergeCell ref="L4:M4"/>
    <mergeCell ref="B2:F4"/>
    <mergeCell ref="B20:B21"/>
    <mergeCell ref="C20:C21"/>
    <mergeCell ref="D20:D21"/>
    <mergeCell ref="E20:E21"/>
    <mergeCell ref="J20:J21"/>
  </mergeCells>
  <conditionalFormatting sqref="K6:K65">
    <cfRule type="cellIs" dxfId="71" priority="1" operator="equal">
      <formula>"L"</formula>
    </cfRule>
    <cfRule type="cellIs" dxfId="70" priority="2" operator="equal">
      <formula>"D"</formula>
    </cfRule>
    <cfRule type="cellIs" dxfId="69" priority="3" operator="equal">
      <formula>"W"</formula>
    </cfRule>
  </conditionalFormatting>
  <conditionalFormatting sqref="L1 L5 L66:L1048576">
    <cfRule type="cellIs" dxfId="68" priority="171" operator="equal">
      <formula>"L"</formula>
    </cfRule>
    <cfRule type="cellIs" dxfId="67" priority="172" operator="equal">
      <formula>"D"</formula>
    </cfRule>
    <cfRule type="cellIs" dxfId="66" priority="17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P26" sqref="P26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2" t="s">
        <v>168</v>
      </c>
    </row>
    <row r="4" spans="2:4" ht="21" customHeight="1" x14ac:dyDescent="0.3">
      <c r="B4" s="38" t="s">
        <v>0</v>
      </c>
      <c r="C4" s="38" t="s">
        <v>42</v>
      </c>
      <c r="D4" s="38" t="s">
        <v>125</v>
      </c>
    </row>
    <row r="5" spans="2:4" x14ac:dyDescent="0.3">
      <c r="B5" s="41">
        <v>0</v>
      </c>
      <c r="C5" s="39">
        <v>0</v>
      </c>
      <c r="D5" s="40">
        <v>0</v>
      </c>
    </row>
    <row r="6" spans="2:4" x14ac:dyDescent="0.3">
      <c r="B6" s="41">
        <v>1</v>
      </c>
      <c r="C6" s="39">
        <f>'FTR - Results'!N7</f>
        <v>-4</v>
      </c>
      <c r="D6" s="40">
        <f>D5+C6</f>
        <v>-4</v>
      </c>
    </row>
    <row r="7" spans="2:4" x14ac:dyDescent="0.3">
      <c r="B7" s="41">
        <v>2</v>
      </c>
      <c r="C7" s="39">
        <f>'FTR - Results'!N8</f>
        <v>3.9984000000000002</v>
      </c>
      <c r="D7" s="40">
        <f t="shared" ref="D7:D35" si="0">D6+C7</f>
        <v>-1.5999999999998238E-3</v>
      </c>
    </row>
    <row r="8" spans="2:4" x14ac:dyDescent="0.3">
      <c r="B8" s="41">
        <v>3</v>
      </c>
      <c r="C8" s="39">
        <f>'FTR - Results'!N9</f>
        <v>4.0768000000000004</v>
      </c>
      <c r="D8" s="40">
        <f t="shared" si="0"/>
        <v>4.0752000000000006</v>
      </c>
    </row>
    <row r="9" spans="2:4" x14ac:dyDescent="0.3">
      <c r="B9" s="41">
        <v>4</v>
      </c>
      <c r="C9" s="39">
        <f>'FTR - Results'!N10</f>
        <v>3.8416000000000001</v>
      </c>
      <c r="D9" s="40">
        <f t="shared" si="0"/>
        <v>7.9168000000000003</v>
      </c>
    </row>
    <row r="10" spans="2:4" x14ac:dyDescent="0.3">
      <c r="B10" s="41">
        <v>5</v>
      </c>
      <c r="C10" s="39">
        <f>'FTR - Results'!N11</f>
        <v>3.2340000000000004</v>
      </c>
      <c r="D10" s="40">
        <f t="shared" si="0"/>
        <v>11.1508</v>
      </c>
    </row>
    <row r="11" spans="2:4" x14ac:dyDescent="0.3">
      <c r="B11" s="41">
        <v>6</v>
      </c>
      <c r="C11" s="39">
        <f>'FTR - Results'!N12</f>
        <v>2.8224</v>
      </c>
      <c r="D11" s="40">
        <f t="shared" si="0"/>
        <v>13.9732</v>
      </c>
    </row>
    <row r="12" spans="2:4" x14ac:dyDescent="0.3">
      <c r="B12" s="41">
        <v>7</v>
      </c>
      <c r="C12" s="39">
        <f>'FTR - Results'!N13</f>
        <v>4.4688000000000008</v>
      </c>
      <c r="D12" s="40">
        <f t="shared" si="0"/>
        <v>18.442</v>
      </c>
    </row>
    <row r="13" spans="2:4" x14ac:dyDescent="0.3">
      <c r="B13" s="41">
        <v>8</v>
      </c>
      <c r="C13" s="39">
        <f>'FTR - Results'!N14</f>
        <v>-4</v>
      </c>
      <c r="D13" s="40">
        <f t="shared" si="0"/>
        <v>14.442</v>
      </c>
    </row>
    <row r="14" spans="2:4" x14ac:dyDescent="0.3">
      <c r="B14" s="41">
        <v>9</v>
      </c>
      <c r="C14" s="39">
        <f>'FTR - Results'!N15</f>
        <v>-4</v>
      </c>
      <c r="D14" s="40">
        <f t="shared" si="0"/>
        <v>10.442</v>
      </c>
    </row>
    <row r="15" spans="2:4" x14ac:dyDescent="0.3">
      <c r="B15" s="41">
        <v>10</v>
      </c>
      <c r="C15" s="39">
        <f>'FTR - Results'!N16</f>
        <v>-4</v>
      </c>
      <c r="D15" s="40">
        <f t="shared" si="0"/>
        <v>6.4420000000000002</v>
      </c>
    </row>
    <row r="16" spans="2:4" x14ac:dyDescent="0.3">
      <c r="B16" s="41">
        <v>11</v>
      </c>
      <c r="C16" s="39">
        <f>'FTR - Results'!N17</f>
        <v>-4</v>
      </c>
      <c r="D16" s="40">
        <f t="shared" si="0"/>
        <v>2.4420000000000002</v>
      </c>
    </row>
    <row r="17" spans="2:4" x14ac:dyDescent="0.3">
      <c r="B17" s="41">
        <v>12</v>
      </c>
      <c r="C17" s="39">
        <f>'FTR - Results'!N18</f>
        <v>-4</v>
      </c>
      <c r="D17" s="40">
        <f t="shared" si="0"/>
        <v>-1.5579999999999998</v>
      </c>
    </row>
    <row r="18" spans="2:4" x14ac:dyDescent="0.3">
      <c r="B18" s="41">
        <v>13</v>
      </c>
      <c r="C18" s="39">
        <f>'FTR - Results'!N19</f>
        <v>5.88</v>
      </c>
      <c r="D18" s="40">
        <f t="shared" si="0"/>
        <v>4.3220000000000001</v>
      </c>
    </row>
    <row r="19" spans="2:4" x14ac:dyDescent="0.3">
      <c r="B19" s="41">
        <v>14</v>
      </c>
      <c r="C19" s="39">
        <f>'FTR - Results'!N20+'FTR - Results'!N21</f>
        <v>2.4692000000000003</v>
      </c>
      <c r="D19" s="40">
        <f t="shared" si="0"/>
        <v>6.7911999999999999</v>
      </c>
    </row>
    <row r="20" spans="2:4" x14ac:dyDescent="0.3">
      <c r="B20" s="41">
        <v>15</v>
      </c>
      <c r="C20" s="39">
        <f>'FTR - Results'!N22</f>
        <v>4.7824000000000009</v>
      </c>
      <c r="D20" s="40">
        <f t="shared" si="0"/>
        <v>11.573600000000001</v>
      </c>
    </row>
    <row r="21" spans="2:4" x14ac:dyDescent="0.3">
      <c r="B21" s="41">
        <v>16</v>
      </c>
      <c r="C21" s="39">
        <f>'FTR - Results'!N23</f>
        <v>-4</v>
      </c>
      <c r="D21" s="40">
        <f t="shared" si="0"/>
        <v>7.5736000000000008</v>
      </c>
    </row>
    <row r="22" spans="2:4" x14ac:dyDescent="0.3">
      <c r="B22" s="41">
        <v>17</v>
      </c>
      <c r="C22" s="39">
        <f>'FTR - Results'!N24</f>
        <v>3.6456</v>
      </c>
      <c r="D22" s="40">
        <f t="shared" si="0"/>
        <v>11.219200000000001</v>
      </c>
    </row>
    <row r="23" spans="2:4" x14ac:dyDescent="0.3">
      <c r="B23" s="41">
        <v>18</v>
      </c>
      <c r="C23" s="39">
        <f>'FTR - Results'!N25</f>
        <v>0</v>
      </c>
      <c r="D23" s="40">
        <f t="shared" si="0"/>
        <v>11.219200000000001</v>
      </c>
    </row>
    <row r="24" spans="2:4" x14ac:dyDescent="0.3">
      <c r="B24" s="41">
        <v>19</v>
      </c>
      <c r="C24" s="39">
        <f>'FTR - Results'!N26</f>
        <v>0</v>
      </c>
      <c r="D24" s="40">
        <f t="shared" si="0"/>
        <v>11.219200000000001</v>
      </c>
    </row>
    <row r="25" spans="2:4" x14ac:dyDescent="0.3">
      <c r="B25" s="41">
        <v>20</v>
      </c>
      <c r="C25" s="39">
        <f>'FTR - Results'!N27</f>
        <v>3.4692000000000003</v>
      </c>
      <c r="D25" s="40">
        <f t="shared" si="0"/>
        <v>14.688400000000001</v>
      </c>
    </row>
    <row r="26" spans="2:4" x14ac:dyDescent="0.3">
      <c r="B26" s="41">
        <v>21</v>
      </c>
      <c r="C26" s="39">
        <f>'FTR - Results'!N28</f>
        <v>-3</v>
      </c>
      <c r="D26" s="40">
        <f t="shared" si="0"/>
        <v>11.688400000000001</v>
      </c>
    </row>
    <row r="27" spans="2:4" x14ac:dyDescent="0.3">
      <c r="B27" s="41">
        <v>22</v>
      </c>
      <c r="C27" s="39">
        <f>'FTR - Results'!N29</f>
        <v>-3</v>
      </c>
      <c r="D27" s="40">
        <f t="shared" si="0"/>
        <v>8.6884000000000015</v>
      </c>
    </row>
    <row r="28" spans="2:4" x14ac:dyDescent="0.3">
      <c r="B28" s="41">
        <v>23</v>
      </c>
      <c r="C28" s="39">
        <f>'FTR - Results'!N30</f>
        <v>-3</v>
      </c>
      <c r="D28" s="40">
        <f t="shared" si="0"/>
        <v>5.6884000000000015</v>
      </c>
    </row>
    <row r="29" spans="2:4" x14ac:dyDescent="0.3">
      <c r="B29" s="41">
        <v>24</v>
      </c>
      <c r="C29" s="39">
        <f>'FTR - Results'!N31</f>
        <v>4.4688000000000008</v>
      </c>
      <c r="D29" s="40">
        <f t="shared" si="0"/>
        <v>10.157200000000003</v>
      </c>
    </row>
    <row r="30" spans="2:4" x14ac:dyDescent="0.3">
      <c r="B30" s="41">
        <v>25</v>
      </c>
      <c r="C30" s="39">
        <f>'FTR - Results'!N32</f>
        <v>-3</v>
      </c>
      <c r="D30" s="40">
        <f t="shared" si="0"/>
        <v>7.1572000000000031</v>
      </c>
    </row>
    <row r="31" spans="2:4" x14ac:dyDescent="0.3">
      <c r="B31" s="41">
        <v>26</v>
      </c>
      <c r="C31" s="39">
        <f>'FTR - Results'!N33</f>
        <v>0</v>
      </c>
      <c r="D31" s="40">
        <f t="shared" si="0"/>
        <v>7.1572000000000031</v>
      </c>
    </row>
    <row r="32" spans="2:4" x14ac:dyDescent="0.3">
      <c r="B32" s="41">
        <v>27</v>
      </c>
      <c r="C32" s="39">
        <f>'FTR - Results'!N34</f>
        <v>4.7824000000000009</v>
      </c>
      <c r="D32" s="40">
        <f t="shared" si="0"/>
        <v>11.939600000000004</v>
      </c>
    </row>
    <row r="33" spans="2:4" x14ac:dyDescent="0.3">
      <c r="B33" s="41">
        <v>28</v>
      </c>
      <c r="C33" s="39">
        <f>'FTR - Results'!N35</f>
        <v>4.1551999999999998</v>
      </c>
      <c r="D33" s="40">
        <f t="shared" si="0"/>
        <v>16.094800000000003</v>
      </c>
    </row>
    <row r="34" spans="2:4" x14ac:dyDescent="0.3">
      <c r="B34" s="41">
        <v>29</v>
      </c>
      <c r="C34" s="39">
        <f>'FTR - Results'!N36</f>
        <v>-4</v>
      </c>
      <c r="D34" s="40">
        <f t="shared" si="0"/>
        <v>12.094800000000003</v>
      </c>
    </row>
    <row r="35" spans="2:4" x14ac:dyDescent="0.3">
      <c r="B35" s="41">
        <v>30</v>
      </c>
      <c r="C35" s="39">
        <f>'FTR - Results'!N37</f>
        <v>12.544</v>
      </c>
      <c r="D35" s="40">
        <f t="shared" si="0"/>
        <v>24.638800000000003</v>
      </c>
    </row>
    <row r="36" spans="2:4" x14ac:dyDescent="0.3">
      <c r="B36" s="41">
        <v>31</v>
      </c>
      <c r="C36" s="39">
        <f>'FTR - Results'!N38</f>
        <v>3.92</v>
      </c>
      <c r="D36" s="40">
        <f t="shared" ref="D36" si="1">D35+C36</f>
        <v>28.558800000000005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workbookViewId="0">
      <pane ySplit="6" topLeftCell="A7" activePane="bottomLeft" state="frozen"/>
      <selection pane="bottomLeft" activeCell="G13" sqref="G13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6" customWidth="1"/>
    <col min="11" max="11" width="10" style="14" customWidth="1"/>
    <col min="12" max="12" width="12.44140625" customWidth="1"/>
    <col min="13" max="13" width="9.88671875" style="6" customWidth="1"/>
    <col min="14" max="15" width="13.33203125" customWidth="1"/>
  </cols>
  <sheetData>
    <row r="1" spans="2:15" ht="7.5" customHeight="1" thickBot="1" x14ac:dyDescent="0.35"/>
    <row r="2" spans="2:15" ht="42" customHeight="1" x14ac:dyDescent="0.4">
      <c r="B2" s="15"/>
      <c r="C2" s="16"/>
      <c r="D2" s="16"/>
      <c r="E2" s="16"/>
      <c r="F2" s="20"/>
      <c r="G2" s="229" t="s">
        <v>13</v>
      </c>
      <c r="H2" s="26" t="s">
        <v>14</v>
      </c>
      <c r="I2" s="37">
        <v>1000</v>
      </c>
      <c r="J2"/>
      <c r="K2" s="21"/>
      <c r="N2" s="31" t="s">
        <v>15</v>
      </c>
      <c r="O2" s="32">
        <f>O37</f>
        <v>1555.6601480920058</v>
      </c>
    </row>
    <row r="3" spans="2:15" ht="21" customHeight="1" x14ac:dyDescent="0.4">
      <c r="B3" s="22"/>
      <c r="C3" s="23"/>
      <c r="D3" s="23"/>
      <c r="E3" s="23"/>
      <c r="F3" s="24"/>
      <c r="G3" s="230"/>
      <c r="H3" s="27" t="s">
        <v>16</v>
      </c>
      <c r="I3" s="28">
        <v>45717</v>
      </c>
      <c r="J3"/>
      <c r="K3" s="21"/>
      <c r="N3" s="33" t="s">
        <v>17</v>
      </c>
      <c r="O3" s="34">
        <f>O2-I2</f>
        <v>555.66014809200578</v>
      </c>
    </row>
    <row r="4" spans="2:15" ht="21" customHeight="1" thickBot="1" x14ac:dyDescent="0.4">
      <c r="B4" s="17"/>
      <c r="C4" s="18"/>
      <c r="D4" s="19"/>
      <c r="E4" s="19"/>
      <c r="F4" s="25"/>
      <c r="G4" s="231"/>
      <c r="H4" s="29" t="s">
        <v>18</v>
      </c>
      <c r="I4" s="30">
        <v>24</v>
      </c>
      <c r="J4"/>
      <c r="K4" s="21"/>
      <c r="N4" s="35" t="s">
        <v>19</v>
      </c>
      <c r="O4" s="36">
        <f>SUM(O2-I2)/I2*100</f>
        <v>55.566014809200581</v>
      </c>
    </row>
    <row r="5" spans="2:15" ht="7.5" customHeight="1" x14ac:dyDescent="0.3"/>
    <row r="6" spans="2:15" ht="15.6" x14ac:dyDescent="0.3">
      <c r="B6" s="8" t="s">
        <v>0</v>
      </c>
      <c r="C6" s="3" t="s">
        <v>1</v>
      </c>
      <c r="D6" s="4" t="s">
        <v>43</v>
      </c>
      <c r="E6" s="5" t="s">
        <v>2</v>
      </c>
      <c r="F6" s="4" t="s">
        <v>3</v>
      </c>
      <c r="G6" s="4" t="s">
        <v>4</v>
      </c>
      <c r="H6" s="4" t="s">
        <v>5</v>
      </c>
      <c r="I6" s="4" t="s">
        <v>6</v>
      </c>
      <c r="J6" s="13" t="s">
        <v>9</v>
      </c>
      <c r="K6" s="8" t="s">
        <v>10</v>
      </c>
      <c r="L6" s="9" t="s">
        <v>7</v>
      </c>
      <c r="M6" s="7" t="s">
        <v>11</v>
      </c>
      <c r="N6" s="7" t="s">
        <v>12</v>
      </c>
      <c r="O6" s="4" t="s">
        <v>8</v>
      </c>
    </row>
    <row r="7" spans="2:15" x14ac:dyDescent="0.3">
      <c r="B7" s="11">
        <v>1</v>
      </c>
      <c r="C7" s="10">
        <f>I3</f>
        <v>45717</v>
      </c>
      <c r="D7" s="115" t="s">
        <v>44</v>
      </c>
      <c r="E7" s="136" t="s">
        <v>126</v>
      </c>
      <c r="F7" s="116" t="s">
        <v>64</v>
      </c>
      <c r="G7" s="116" t="s">
        <v>65</v>
      </c>
      <c r="H7" s="137">
        <v>1.81</v>
      </c>
      <c r="I7" s="138">
        <f>I2/16.5</f>
        <v>60.606060606060609</v>
      </c>
      <c r="J7" s="127" t="s">
        <v>75</v>
      </c>
      <c r="K7" s="139" t="s">
        <v>53</v>
      </c>
      <c r="L7" s="2">
        <f>I2</f>
        <v>1000</v>
      </c>
      <c r="M7" s="1">
        <f t="shared" ref="M7:M9" si="0">IF(K7="w",(H7-1)*I7,-I7)</f>
        <v>49.090909090909093</v>
      </c>
      <c r="N7" s="1">
        <f t="shared" ref="N7:N9" si="1">IF(K7="w",(M7/100*2),0)</f>
        <v>0.98181818181818192</v>
      </c>
      <c r="O7" s="12">
        <f t="shared" ref="O7:O9" si="2">L7+M7</f>
        <v>1049.090909090909</v>
      </c>
    </row>
    <row r="8" spans="2:15" x14ac:dyDescent="0.3">
      <c r="B8" s="11">
        <v>2</v>
      </c>
      <c r="C8" s="113">
        <f t="shared" ref="C8:C37" si="3">C7+1</f>
        <v>45718</v>
      </c>
      <c r="D8" s="115" t="s">
        <v>72</v>
      </c>
      <c r="E8" s="136" t="s">
        <v>127</v>
      </c>
      <c r="F8" s="116" t="s">
        <v>46</v>
      </c>
      <c r="G8" s="116" t="s">
        <v>128</v>
      </c>
      <c r="H8" s="137">
        <v>1.75</v>
      </c>
      <c r="I8" s="138">
        <f>O7/16.5</f>
        <v>63.581267217630852</v>
      </c>
      <c r="J8" s="127" t="s">
        <v>113</v>
      </c>
      <c r="K8" s="139" t="s">
        <v>53</v>
      </c>
      <c r="L8" s="12">
        <f t="shared" ref="L8:L9" si="4">O7</f>
        <v>1049.090909090909</v>
      </c>
      <c r="M8" s="1">
        <f t="shared" si="0"/>
        <v>47.685950413223139</v>
      </c>
      <c r="N8" s="1">
        <f t="shared" si="1"/>
        <v>0.95371900826446276</v>
      </c>
      <c r="O8" s="12">
        <f t="shared" si="2"/>
        <v>1096.7768595041321</v>
      </c>
    </row>
    <row r="9" spans="2:15" x14ac:dyDescent="0.3">
      <c r="B9" s="11">
        <v>3</v>
      </c>
      <c r="C9" s="113">
        <f t="shared" si="3"/>
        <v>45719</v>
      </c>
      <c r="D9" s="115" t="s">
        <v>72</v>
      </c>
      <c r="E9" s="136" t="s">
        <v>129</v>
      </c>
      <c r="F9" s="116" t="s">
        <v>130</v>
      </c>
      <c r="G9" s="116" t="s">
        <v>65</v>
      </c>
      <c r="H9" s="137">
        <v>2.2000000000000002</v>
      </c>
      <c r="I9" s="138">
        <f t="shared" ref="I9:I20" si="5">O8/16.5</f>
        <v>66.471324818432251</v>
      </c>
      <c r="J9" s="127" t="s">
        <v>102</v>
      </c>
      <c r="K9" s="139" t="s">
        <v>49</v>
      </c>
      <c r="L9" s="12">
        <f t="shared" si="4"/>
        <v>1096.7768595041321</v>
      </c>
      <c r="M9" s="1">
        <f t="shared" si="0"/>
        <v>-66.471324818432251</v>
      </c>
      <c r="N9" s="1">
        <f t="shared" si="1"/>
        <v>0</v>
      </c>
      <c r="O9" s="12">
        <f t="shared" si="2"/>
        <v>1030.3055346856997</v>
      </c>
    </row>
    <row r="10" spans="2:15" x14ac:dyDescent="0.3">
      <c r="B10" s="11">
        <v>4</v>
      </c>
      <c r="C10" s="10">
        <f t="shared" si="3"/>
        <v>45720</v>
      </c>
      <c r="D10" s="115" t="s">
        <v>44</v>
      </c>
      <c r="E10" s="136" t="s">
        <v>131</v>
      </c>
      <c r="F10" s="116" t="s">
        <v>64</v>
      </c>
      <c r="G10" s="116" t="s">
        <v>81</v>
      </c>
      <c r="H10" s="137">
        <v>1.8</v>
      </c>
      <c r="I10" s="138">
        <f t="shared" si="5"/>
        <v>62.442759677921195</v>
      </c>
      <c r="J10" s="127" t="s">
        <v>52</v>
      </c>
      <c r="K10" s="139" t="s">
        <v>53</v>
      </c>
      <c r="L10" s="2">
        <f t="shared" ref="L10:L12" si="6">O9</f>
        <v>1030.3055346856997</v>
      </c>
      <c r="M10" s="1">
        <f t="shared" ref="M10:M13" si="7">IF(K10="w",(H10-1)*I10,-I10)</f>
        <v>49.954207742336962</v>
      </c>
      <c r="N10" s="1">
        <f t="shared" ref="N10:N13" si="8">IF(K10="w",(M10/100*2),0)</f>
        <v>0.99908415484673929</v>
      </c>
      <c r="O10" s="12">
        <f t="shared" ref="O10:O13" si="9">L10+M10</f>
        <v>1080.2597424280366</v>
      </c>
    </row>
    <row r="11" spans="2:15" x14ac:dyDescent="0.3">
      <c r="B11" s="11">
        <v>5</v>
      </c>
      <c r="C11" s="10">
        <f t="shared" si="3"/>
        <v>45721</v>
      </c>
      <c r="D11" s="115" t="s">
        <v>62</v>
      </c>
      <c r="E11" s="136" t="s">
        <v>132</v>
      </c>
      <c r="F11" s="116" t="s">
        <v>130</v>
      </c>
      <c r="G11" s="116" t="s">
        <v>65</v>
      </c>
      <c r="H11" s="137">
        <v>1.7</v>
      </c>
      <c r="I11" s="138">
        <f t="shared" si="5"/>
        <v>65.470287419881004</v>
      </c>
      <c r="J11" s="127" t="s">
        <v>109</v>
      </c>
      <c r="K11" s="139" t="s">
        <v>53</v>
      </c>
      <c r="L11" s="2">
        <f t="shared" si="6"/>
        <v>1080.2597424280366</v>
      </c>
      <c r="M11" s="1">
        <f t="shared" si="7"/>
        <v>45.829201193916703</v>
      </c>
      <c r="N11" s="1">
        <f t="shared" si="8"/>
        <v>0.91658402387833404</v>
      </c>
      <c r="O11" s="12">
        <f t="shared" si="9"/>
        <v>1126.0889436219534</v>
      </c>
    </row>
    <row r="12" spans="2:15" x14ac:dyDescent="0.3">
      <c r="B12" s="11">
        <v>6</v>
      </c>
      <c r="C12" s="10">
        <f t="shared" si="3"/>
        <v>45722</v>
      </c>
      <c r="D12" s="115" t="s">
        <v>62</v>
      </c>
      <c r="E12" s="136" t="s">
        <v>133</v>
      </c>
      <c r="F12" s="116" t="s">
        <v>130</v>
      </c>
      <c r="G12" s="116" t="s">
        <v>65</v>
      </c>
      <c r="H12" s="137">
        <v>1.72</v>
      </c>
      <c r="I12" s="138">
        <f t="shared" si="5"/>
        <v>68.247814764966876</v>
      </c>
      <c r="J12" s="127" t="s">
        <v>48</v>
      </c>
      <c r="K12" s="139" t="s">
        <v>53</v>
      </c>
      <c r="L12" s="2">
        <f t="shared" si="6"/>
        <v>1126.0889436219534</v>
      </c>
      <c r="M12" s="1">
        <f t="shared" ref="M12" si="10">IF(K12="w",(H12-1)*I12,-I12)</f>
        <v>49.138426630776152</v>
      </c>
      <c r="N12" s="1">
        <f t="shared" ref="N12" si="11">IF(K12="w",(M12/100*2),0)</f>
        <v>0.98276853261552299</v>
      </c>
      <c r="O12" s="12">
        <f t="shared" ref="O12" si="12">L12+M12</f>
        <v>1175.2273702527295</v>
      </c>
    </row>
    <row r="13" spans="2:15" x14ac:dyDescent="0.3">
      <c r="B13" s="11">
        <v>7</v>
      </c>
      <c r="C13" s="10">
        <f t="shared" si="3"/>
        <v>45723</v>
      </c>
      <c r="D13" s="115" t="s">
        <v>67</v>
      </c>
      <c r="E13" s="136" t="s">
        <v>134</v>
      </c>
      <c r="F13" s="116" t="s">
        <v>135</v>
      </c>
      <c r="G13" s="116" t="s">
        <v>136</v>
      </c>
      <c r="H13" s="137">
        <v>2.02</v>
      </c>
      <c r="I13" s="138">
        <f t="shared" si="5"/>
        <v>71.225901227438158</v>
      </c>
      <c r="J13" s="127" t="s">
        <v>137</v>
      </c>
      <c r="K13" s="139" t="s">
        <v>49</v>
      </c>
      <c r="L13" s="2">
        <f t="shared" ref="L13" si="13">O12</f>
        <v>1175.2273702527295</v>
      </c>
      <c r="M13" s="1">
        <f t="shared" si="7"/>
        <v>-71.225901227438158</v>
      </c>
      <c r="N13" s="1">
        <f t="shared" si="8"/>
        <v>0</v>
      </c>
      <c r="O13" s="12">
        <f t="shared" si="9"/>
        <v>1104.0014690252915</v>
      </c>
    </row>
    <row r="14" spans="2:15" x14ac:dyDescent="0.3">
      <c r="B14" s="11">
        <v>8</v>
      </c>
      <c r="C14" s="10">
        <f t="shared" si="3"/>
        <v>45724</v>
      </c>
      <c r="D14" s="115" t="s">
        <v>44</v>
      </c>
      <c r="E14" s="136" t="s">
        <v>138</v>
      </c>
      <c r="F14" s="116" t="s">
        <v>135</v>
      </c>
      <c r="G14" s="116" t="s">
        <v>139</v>
      </c>
      <c r="H14" s="137">
        <v>1.58</v>
      </c>
      <c r="I14" s="138">
        <f t="shared" si="5"/>
        <v>66.909179940926762</v>
      </c>
      <c r="J14" s="127" t="s">
        <v>48</v>
      </c>
      <c r="K14" s="139" t="s">
        <v>140</v>
      </c>
      <c r="L14" s="2">
        <f t="shared" ref="L14:L24" si="14">O13</f>
        <v>1104.0014690252915</v>
      </c>
      <c r="M14" s="1">
        <v>0</v>
      </c>
      <c r="N14" s="1">
        <f t="shared" ref="N14:N24" si="15">IF(K14="w",(M14/100*2),0)</f>
        <v>0</v>
      </c>
      <c r="O14" s="12">
        <f t="shared" ref="O14:O24" si="16">L14+M14</f>
        <v>1104.0014690252915</v>
      </c>
    </row>
    <row r="15" spans="2:15" x14ac:dyDescent="0.3">
      <c r="B15" s="11">
        <v>9</v>
      </c>
      <c r="C15" s="10">
        <f t="shared" si="3"/>
        <v>45725</v>
      </c>
      <c r="D15" s="115" t="s">
        <v>72</v>
      </c>
      <c r="E15" s="136" t="s">
        <v>141</v>
      </c>
      <c r="F15" s="116" t="s">
        <v>55</v>
      </c>
      <c r="G15" s="116" t="s">
        <v>142</v>
      </c>
      <c r="H15" s="137">
        <v>1.66</v>
      </c>
      <c r="I15" s="138">
        <f t="shared" si="5"/>
        <v>66.909179940926762</v>
      </c>
      <c r="J15" s="127" t="s">
        <v>52</v>
      </c>
      <c r="K15" s="139" t="s">
        <v>140</v>
      </c>
      <c r="L15" s="2">
        <f t="shared" si="14"/>
        <v>1104.0014690252915</v>
      </c>
      <c r="M15" s="1">
        <v>0</v>
      </c>
      <c r="N15" s="1">
        <f t="shared" si="15"/>
        <v>0</v>
      </c>
      <c r="O15" s="12">
        <f t="shared" si="16"/>
        <v>1104.0014690252915</v>
      </c>
    </row>
    <row r="16" spans="2:15" x14ac:dyDescent="0.3">
      <c r="B16" s="11">
        <v>10</v>
      </c>
      <c r="C16" s="10">
        <f t="shared" si="3"/>
        <v>45726</v>
      </c>
      <c r="D16" s="115" t="s">
        <v>72</v>
      </c>
      <c r="E16" s="136" t="s">
        <v>143</v>
      </c>
      <c r="F16" s="116" t="s">
        <v>130</v>
      </c>
      <c r="G16" s="116" t="s">
        <v>65</v>
      </c>
      <c r="H16" s="137">
        <v>1.73</v>
      </c>
      <c r="I16" s="138">
        <f t="shared" si="5"/>
        <v>66.909179940926762</v>
      </c>
      <c r="J16" s="127" t="s">
        <v>48</v>
      </c>
      <c r="K16" s="139" t="s">
        <v>53</v>
      </c>
      <c r="L16" s="2">
        <f t="shared" si="14"/>
        <v>1104.0014690252915</v>
      </c>
      <c r="M16" s="1">
        <f t="shared" ref="M16:M24" si="17">IF(K16="w",(H16-1)*I16,-I16)</f>
        <v>48.843701356876537</v>
      </c>
      <c r="N16" s="1">
        <f t="shared" si="15"/>
        <v>0.97687402713753069</v>
      </c>
      <c r="O16" s="12">
        <f t="shared" si="16"/>
        <v>1152.8451703821681</v>
      </c>
    </row>
    <row r="17" spans="2:15" x14ac:dyDescent="0.3">
      <c r="B17" s="11">
        <v>11</v>
      </c>
      <c r="C17" s="10">
        <f t="shared" si="3"/>
        <v>45727</v>
      </c>
      <c r="D17" s="115" t="s">
        <v>72</v>
      </c>
      <c r="E17" s="136" t="s">
        <v>144</v>
      </c>
      <c r="F17" s="116" t="s">
        <v>130</v>
      </c>
      <c r="G17" s="116" t="s">
        <v>81</v>
      </c>
      <c r="H17" s="137">
        <v>2.16</v>
      </c>
      <c r="I17" s="138">
        <f t="shared" si="5"/>
        <v>69.869404265585942</v>
      </c>
      <c r="J17" s="127" t="s">
        <v>145</v>
      </c>
      <c r="K17" s="139" t="s">
        <v>53</v>
      </c>
      <c r="L17" s="2">
        <f t="shared" ref="L17:L19" si="18">O16</f>
        <v>1152.8451703821681</v>
      </c>
      <c r="M17" s="1">
        <f t="shared" ref="M17:M19" si="19">IF(K17="w",(H17-1)*I17,-I17)</f>
        <v>81.0485089480797</v>
      </c>
      <c r="N17" s="1">
        <f t="shared" ref="N17:N19" si="20">IF(K17="w",(M17/100*2),0)</f>
        <v>1.620970178961594</v>
      </c>
      <c r="O17" s="12">
        <f t="shared" ref="O17:O19" si="21">L17+M17</f>
        <v>1233.8936793302478</v>
      </c>
    </row>
    <row r="18" spans="2:15" x14ac:dyDescent="0.3">
      <c r="B18" s="11">
        <v>12</v>
      </c>
      <c r="C18" s="10">
        <f t="shared" si="3"/>
        <v>45728</v>
      </c>
      <c r="D18" s="115" t="s">
        <v>62</v>
      </c>
      <c r="E18" s="136" t="s">
        <v>146</v>
      </c>
      <c r="F18" s="116" t="s">
        <v>130</v>
      </c>
      <c r="G18" s="116" t="s">
        <v>65</v>
      </c>
      <c r="H18" s="137">
        <v>1.62</v>
      </c>
      <c r="I18" s="138">
        <f t="shared" si="5"/>
        <v>74.781435110924107</v>
      </c>
      <c r="J18" s="127" t="s">
        <v>137</v>
      </c>
      <c r="K18" s="139" t="s">
        <v>53</v>
      </c>
      <c r="L18" s="2">
        <f t="shared" si="18"/>
        <v>1233.8936793302478</v>
      </c>
      <c r="M18" s="1">
        <f t="shared" si="19"/>
        <v>46.364489768772955</v>
      </c>
      <c r="N18" s="1">
        <f t="shared" si="20"/>
        <v>0.92728979537545908</v>
      </c>
      <c r="O18" s="12">
        <f t="shared" si="21"/>
        <v>1280.2581690990207</v>
      </c>
    </row>
    <row r="19" spans="2:15" x14ac:dyDescent="0.3">
      <c r="B19" s="11">
        <v>13</v>
      </c>
      <c r="C19" s="10">
        <f t="shared" si="3"/>
        <v>45729</v>
      </c>
      <c r="D19" s="115" t="s">
        <v>62</v>
      </c>
      <c r="E19" s="136" t="s">
        <v>147</v>
      </c>
      <c r="F19" s="116" t="s">
        <v>135</v>
      </c>
      <c r="G19" s="116" t="s">
        <v>47</v>
      </c>
      <c r="H19" s="137">
        <v>1.82</v>
      </c>
      <c r="I19" s="138">
        <f t="shared" si="5"/>
        <v>77.591404187819435</v>
      </c>
      <c r="J19" s="127" t="s">
        <v>52</v>
      </c>
      <c r="K19" s="139" t="s">
        <v>49</v>
      </c>
      <c r="L19" s="2">
        <f t="shared" si="18"/>
        <v>1280.2581690990207</v>
      </c>
      <c r="M19" s="1">
        <f t="shared" si="19"/>
        <v>-77.591404187819435</v>
      </c>
      <c r="N19" s="1">
        <f t="shared" si="20"/>
        <v>0</v>
      </c>
      <c r="O19" s="12">
        <f t="shared" si="21"/>
        <v>1202.6667649112012</v>
      </c>
    </row>
    <row r="20" spans="2:15" x14ac:dyDescent="0.3">
      <c r="B20" s="11">
        <v>14</v>
      </c>
      <c r="C20" s="10">
        <f t="shared" si="3"/>
        <v>45730</v>
      </c>
      <c r="D20" s="115" t="s">
        <v>67</v>
      </c>
      <c r="E20" s="136" t="s">
        <v>148</v>
      </c>
      <c r="F20" s="116" t="s">
        <v>64</v>
      </c>
      <c r="G20" s="116" t="s">
        <v>81</v>
      </c>
      <c r="H20" s="137">
        <v>1.9</v>
      </c>
      <c r="I20" s="138">
        <f t="shared" si="5"/>
        <v>72.888894843103103</v>
      </c>
      <c r="J20" s="127" t="s">
        <v>149</v>
      </c>
      <c r="K20" s="139" t="s">
        <v>53</v>
      </c>
      <c r="L20" s="2">
        <f t="shared" ref="L20" si="22">O19</f>
        <v>1202.6667649112012</v>
      </c>
      <c r="M20" s="1">
        <f t="shared" ref="M20" si="23">IF(K20="w",(H20-1)*I20,-I20)</f>
        <v>65.600005358792785</v>
      </c>
      <c r="N20" s="1">
        <f t="shared" ref="N20" si="24">IF(K20="w",(M20/100*2),0)</f>
        <v>1.3120001071758558</v>
      </c>
      <c r="O20" s="12">
        <f t="shared" ref="O20" si="25">L20+M20</f>
        <v>1268.2667702699939</v>
      </c>
    </row>
    <row r="21" spans="2:15" x14ac:dyDescent="0.3">
      <c r="B21" s="11">
        <v>15</v>
      </c>
      <c r="C21" s="257">
        <f t="shared" si="3"/>
        <v>45731</v>
      </c>
      <c r="D21" s="92" t="s">
        <v>98</v>
      </c>
      <c r="E21" s="140"/>
      <c r="F21" s="129"/>
      <c r="G21" s="129"/>
      <c r="H21" s="141"/>
      <c r="I21" s="142">
        <v>0</v>
      </c>
      <c r="J21" s="133"/>
      <c r="K21" s="143"/>
      <c r="L21" s="2">
        <f t="shared" si="14"/>
        <v>1268.2667702699939</v>
      </c>
      <c r="M21" s="1">
        <f t="shared" si="17"/>
        <v>0</v>
      </c>
      <c r="N21" s="1">
        <f t="shared" si="15"/>
        <v>0</v>
      </c>
      <c r="O21" s="12">
        <f t="shared" si="16"/>
        <v>1268.2667702699939</v>
      </c>
    </row>
    <row r="22" spans="2:15" x14ac:dyDescent="0.3">
      <c r="B22" s="11">
        <v>16</v>
      </c>
      <c r="C22" s="10">
        <f t="shared" si="3"/>
        <v>45732</v>
      </c>
      <c r="D22" s="115" t="s">
        <v>72</v>
      </c>
      <c r="E22" s="136" t="s">
        <v>92</v>
      </c>
      <c r="F22" s="116" t="s">
        <v>130</v>
      </c>
      <c r="G22" s="116" t="s">
        <v>65</v>
      </c>
      <c r="H22" s="137">
        <v>1.8</v>
      </c>
      <c r="I22" s="138">
        <f>O21/16.5</f>
        <v>76.864652743636</v>
      </c>
      <c r="J22" s="139" t="s">
        <v>109</v>
      </c>
      <c r="K22" s="139" t="s">
        <v>53</v>
      </c>
      <c r="L22" s="2">
        <f t="shared" si="14"/>
        <v>1268.2667702699939</v>
      </c>
      <c r="M22" s="1">
        <f t="shared" si="17"/>
        <v>61.491722194908803</v>
      </c>
      <c r="N22" s="1">
        <f t="shared" si="15"/>
        <v>1.2298344438981761</v>
      </c>
      <c r="O22" s="12">
        <f t="shared" si="16"/>
        <v>1329.7584924649027</v>
      </c>
    </row>
    <row r="23" spans="2:15" x14ac:dyDescent="0.3">
      <c r="B23" s="11">
        <v>17</v>
      </c>
      <c r="C23" s="10">
        <f t="shared" si="3"/>
        <v>45733</v>
      </c>
      <c r="D23" s="115" t="s">
        <v>72</v>
      </c>
      <c r="E23" s="136" t="s">
        <v>150</v>
      </c>
      <c r="F23" s="116" t="s">
        <v>55</v>
      </c>
      <c r="G23" s="116" t="s">
        <v>151</v>
      </c>
      <c r="H23" s="137">
        <v>1.71</v>
      </c>
      <c r="I23" s="138">
        <f>O22/16.5</f>
        <v>80.591423785751672</v>
      </c>
      <c r="J23" s="127" t="s">
        <v>48</v>
      </c>
      <c r="K23" s="139" t="s">
        <v>53</v>
      </c>
      <c r="L23" s="2">
        <f t="shared" si="14"/>
        <v>1329.7584924649027</v>
      </c>
      <c r="M23" s="1">
        <f t="shared" si="17"/>
        <v>57.219910887883685</v>
      </c>
      <c r="N23" s="1">
        <f t="shared" si="15"/>
        <v>1.1443982177576737</v>
      </c>
      <c r="O23" s="12">
        <f t="shared" si="16"/>
        <v>1386.9784033527865</v>
      </c>
    </row>
    <row r="24" spans="2:15" x14ac:dyDescent="0.3">
      <c r="B24" s="11">
        <v>18</v>
      </c>
      <c r="C24" s="257">
        <f t="shared" si="3"/>
        <v>45734</v>
      </c>
      <c r="D24" s="92" t="s">
        <v>98</v>
      </c>
      <c r="E24" s="140"/>
      <c r="F24" s="129"/>
      <c r="G24" s="129"/>
      <c r="H24" s="141"/>
      <c r="I24" s="142">
        <v>0</v>
      </c>
      <c r="J24" s="133"/>
      <c r="K24" s="143"/>
      <c r="L24" s="2">
        <f t="shared" si="14"/>
        <v>1386.9784033527865</v>
      </c>
      <c r="M24" s="1">
        <f t="shared" si="17"/>
        <v>0</v>
      </c>
      <c r="N24" s="1">
        <f t="shared" si="15"/>
        <v>0</v>
      </c>
      <c r="O24" s="12">
        <f t="shared" si="16"/>
        <v>1386.9784033527865</v>
      </c>
    </row>
    <row r="25" spans="2:15" x14ac:dyDescent="0.3">
      <c r="B25" s="11">
        <v>19</v>
      </c>
      <c r="C25" s="257">
        <f t="shared" si="3"/>
        <v>45735</v>
      </c>
      <c r="D25" s="92" t="s">
        <v>98</v>
      </c>
      <c r="E25" s="140"/>
      <c r="F25" s="129"/>
      <c r="G25" s="129"/>
      <c r="H25" s="141"/>
      <c r="I25" s="142">
        <v>0</v>
      </c>
      <c r="J25" s="133"/>
      <c r="K25" s="143"/>
      <c r="L25" s="2">
        <f t="shared" ref="L25:L36" si="26">O24</f>
        <v>1386.9784033527865</v>
      </c>
      <c r="M25" s="1">
        <f t="shared" ref="M25:M36" si="27">IF(K25="w",(H25-1)*I25,-I25)</f>
        <v>0</v>
      </c>
      <c r="N25" s="1">
        <f t="shared" ref="N25:N36" si="28">IF(K25="w",(M25/100*2),0)</f>
        <v>0</v>
      </c>
      <c r="O25" s="12">
        <f t="shared" ref="O25:O36" si="29">L25+M25</f>
        <v>1386.9784033527865</v>
      </c>
    </row>
    <row r="26" spans="2:15" x14ac:dyDescent="0.3">
      <c r="B26" s="11">
        <v>20</v>
      </c>
      <c r="C26" s="257">
        <f t="shared" si="3"/>
        <v>45736</v>
      </c>
      <c r="D26" s="92" t="s">
        <v>98</v>
      </c>
      <c r="E26" s="140"/>
      <c r="F26" s="129"/>
      <c r="G26" s="129"/>
      <c r="H26" s="141"/>
      <c r="I26" s="142">
        <v>0</v>
      </c>
      <c r="J26" s="133"/>
      <c r="K26" s="143"/>
      <c r="L26" s="2">
        <f t="shared" si="26"/>
        <v>1386.9784033527865</v>
      </c>
      <c r="M26" s="1">
        <f t="shared" si="27"/>
        <v>0</v>
      </c>
      <c r="N26" s="1">
        <f t="shared" si="28"/>
        <v>0</v>
      </c>
      <c r="O26" s="12">
        <f t="shared" si="29"/>
        <v>1386.9784033527865</v>
      </c>
    </row>
    <row r="27" spans="2:15" x14ac:dyDescent="0.3">
      <c r="B27" s="11">
        <v>21</v>
      </c>
      <c r="C27" s="10">
        <f t="shared" si="3"/>
        <v>45737</v>
      </c>
      <c r="D27" s="115" t="s">
        <v>152</v>
      </c>
      <c r="E27" s="136" t="s">
        <v>153</v>
      </c>
      <c r="F27" s="116" t="s">
        <v>46</v>
      </c>
      <c r="G27" s="116" t="s">
        <v>154</v>
      </c>
      <c r="H27" s="137">
        <v>2.2799999999999998</v>
      </c>
      <c r="I27" s="138">
        <f>O23/10</f>
        <v>138.69784033527864</v>
      </c>
      <c r="J27" s="127" t="s">
        <v>61</v>
      </c>
      <c r="K27" s="139" t="s">
        <v>53</v>
      </c>
      <c r="L27" s="2">
        <f t="shared" si="26"/>
        <v>1386.9784033527865</v>
      </c>
      <c r="M27" s="1">
        <f t="shared" si="27"/>
        <v>177.53323562915662</v>
      </c>
      <c r="N27" s="1">
        <f t="shared" si="28"/>
        <v>3.5506647125831323</v>
      </c>
      <c r="O27" s="12">
        <f t="shared" si="29"/>
        <v>1564.5116389819432</v>
      </c>
    </row>
    <row r="28" spans="2:15" x14ac:dyDescent="0.3">
      <c r="B28" s="11">
        <v>22</v>
      </c>
      <c r="C28" s="10">
        <f t="shared" si="3"/>
        <v>45738</v>
      </c>
      <c r="D28" s="115" t="s">
        <v>155</v>
      </c>
      <c r="E28" s="136" t="s">
        <v>156</v>
      </c>
      <c r="F28" s="116" t="s">
        <v>69</v>
      </c>
      <c r="G28" s="116" t="s">
        <v>70</v>
      </c>
      <c r="H28" s="137">
        <v>2.06</v>
      </c>
      <c r="I28" s="138">
        <f>O27/10</f>
        <v>156.45116389819432</v>
      </c>
      <c r="J28" s="127" t="s">
        <v>157</v>
      </c>
      <c r="K28" s="139" t="s">
        <v>49</v>
      </c>
      <c r="L28" s="2">
        <f t="shared" si="26"/>
        <v>1564.5116389819432</v>
      </c>
      <c r="M28" s="1">
        <f t="shared" si="27"/>
        <v>-156.45116389819432</v>
      </c>
      <c r="N28" s="1">
        <f t="shared" si="28"/>
        <v>0</v>
      </c>
      <c r="O28" s="12">
        <f t="shared" si="29"/>
        <v>1408.0604750837488</v>
      </c>
    </row>
    <row r="29" spans="2:15" x14ac:dyDescent="0.3">
      <c r="B29" s="11">
        <v>23</v>
      </c>
      <c r="C29" s="10">
        <f t="shared" si="3"/>
        <v>45739</v>
      </c>
      <c r="D29" s="115" t="s">
        <v>155</v>
      </c>
      <c r="E29" s="136" t="s">
        <v>158</v>
      </c>
      <c r="F29" s="116" t="s">
        <v>69</v>
      </c>
      <c r="G29" s="116" t="s">
        <v>70</v>
      </c>
      <c r="H29" s="137">
        <v>1.94</v>
      </c>
      <c r="I29" s="138">
        <f>O28/10</f>
        <v>140.80604750837489</v>
      </c>
      <c r="J29" s="127" t="s">
        <v>75</v>
      </c>
      <c r="K29" s="139" t="s">
        <v>49</v>
      </c>
      <c r="L29" s="2">
        <f t="shared" si="26"/>
        <v>1408.0604750837488</v>
      </c>
      <c r="M29" s="1">
        <f t="shared" si="27"/>
        <v>-140.80604750837489</v>
      </c>
      <c r="N29" s="1">
        <f t="shared" si="28"/>
        <v>0</v>
      </c>
      <c r="O29" s="12">
        <f t="shared" si="29"/>
        <v>1267.2544275753739</v>
      </c>
    </row>
    <row r="30" spans="2:15" x14ac:dyDescent="0.3">
      <c r="B30" s="11">
        <v>24</v>
      </c>
      <c r="C30" s="257">
        <f t="shared" si="3"/>
        <v>45740</v>
      </c>
      <c r="D30" s="92" t="s">
        <v>98</v>
      </c>
      <c r="E30" s="140" t="s">
        <v>159</v>
      </c>
      <c r="F30" s="129"/>
      <c r="G30" s="129"/>
      <c r="H30" s="141"/>
      <c r="I30" s="144">
        <v>0</v>
      </c>
      <c r="J30" s="133"/>
      <c r="K30" s="143"/>
      <c r="L30" s="2">
        <f t="shared" si="26"/>
        <v>1267.2544275753739</v>
      </c>
      <c r="M30" s="1">
        <f t="shared" si="27"/>
        <v>0</v>
      </c>
      <c r="N30" s="1">
        <f t="shared" si="28"/>
        <v>0</v>
      </c>
      <c r="O30" s="12">
        <f t="shared" si="29"/>
        <v>1267.2544275753739</v>
      </c>
    </row>
    <row r="31" spans="2:15" x14ac:dyDescent="0.3">
      <c r="B31" s="11">
        <v>25</v>
      </c>
      <c r="C31" s="10">
        <f t="shared" si="3"/>
        <v>45741</v>
      </c>
      <c r="D31" s="115" t="s">
        <v>155</v>
      </c>
      <c r="E31" s="136" t="s">
        <v>160</v>
      </c>
      <c r="F31" s="116" t="s">
        <v>55</v>
      </c>
      <c r="G31" s="116" t="s">
        <v>161</v>
      </c>
      <c r="H31" s="137">
        <v>1.9</v>
      </c>
      <c r="I31" s="138">
        <f>O29/10</f>
        <v>126.72544275753739</v>
      </c>
      <c r="J31" s="139" t="s">
        <v>137</v>
      </c>
      <c r="K31" s="139" t="s">
        <v>140</v>
      </c>
      <c r="L31" s="2">
        <f t="shared" si="26"/>
        <v>1267.2544275753739</v>
      </c>
      <c r="M31" s="1">
        <f t="shared" si="27"/>
        <v>-126.72544275753739</v>
      </c>
      <c r="N31" s="1">
        <f t="shared" si="28"/>
        <v>0</v>
      </c>
      <c r="O31" s="12">
        <f t="shared" si="29"/>
        <v>1140.5289848178365</v>
      </c>
    </row>
    <row r="32" spans="2:15" x14ac:dyDescent="0.3">
      <c r="B32" s="11">
        <v>26</v>
      </c>
      <c r="C32" s="10">
        <f t="shared" si="3"/>
        <v>45742</v>
      </c>
      <c r="D32" s="115" t="s">
        <v>152</v>
      </c>
      <c r="E32" s="136" t="s">
        <v>162</v>
      </c>
      <c r="F32" s="116" t="s">
        <v>69</v>
      </c>
      <c r="G32" s="116" t="s">
        <v>70</v>
      </c>
      <c r="H32" s="137">
        <v>2.2000000000000002</v>
      </c>
      <c r="I32" s="138">
        <f>O31/10</f>
        <v>114.05289848178366</v>
      </c>
      <c r="J32" s="127" t="s">
        <v>52</v>
      </c>
      <c r="K32" s="139" t="s">
        <v>53</v>
      </c>
      <c r="L32" s="2">
        <f t="shared" si="26"/>
        <v>1140.5289848178365</v>
      </c>
      <c r="M32" s="1">
        <f t="shared" si="27"/>
        <v>136.86347817814041</v>
      </c>
      <c r="N32" s="1">
        <f t="shared" si="28"/>
        <v>2.7372695635628084</v>
      </c>
      <c r="O32" s="12">
        <f t="shared" si="29"/>
        <v>1277.392462995977</v>
      </c>
    </row>
    <row r="33" spans="2:15" x14ac:dyDescent="0.3">
      <c r="B33" s="11">
        <v>27</v>
      </c>
      <c r="C33" s="257">
        <f t="shared" si="3"/>
        <v>45743</v>
      </c>
      <c r="D33" s="92" t="s">
        <v>98</v>
      </c>
      <c r="E33" s="140" t="s">
        <v>159</v>
      </c>
      <c r="F33" s="129"/>
      <c r="G33" s="129"/>
      <c r="H33" s="141"/>
      <c r="I33" s="144">
        <v>0</v>
      </c>
      <c r="J33" s="133"/>
      <c r="K33" s="143"/>
      <c r="L33" s="2">
        <f t="shared" si="26"/>
        <v>1277.392462995977</v>
      </c>
      <c r="M33" s="1">
        <f t="shared" si="27"/>
        <v>0</v>
      </c>
      <c r="N33" s="1">
        <f t="shared" si="28"/>
        <v>0</v>
      </c>
      <c r="O33" s="12">
        <f t="shared" si="29"/>
        <v>1277.392462995977</v>
      </c>
    </row>
    <row r="34" spans="2:15" x14ac:dyDescent="0.3">
      <c r="B34" s="11">
        <v>28</v>
      </c>
      <c r="C34" s="257">
        <f t="shared" si="3"/>
        <v>45744</v>
      </c>
      <c r="D34" s="92" t="s">
        <v>98</v>
      </c>
      <c r="E34" s="140" t="s">
        <v>159</v>
      </c>
      <c r="F34" s="129"/>
      <c r="G34" s="129"/>
      <c r="H34" s="141"/>
      <c r="I34" s="144">
        <v>0</v>
      </c>
      <c r="J34" s="133"/>
      <c r="K34" s="143"/>
      <c r="L34" s="2">
        <f t="shared" si="26"/>
        <v>1277.392462995977</v>
      </c>
      <c r="M34" s="1">
        <f t="shared" si="27"/>
        <v>0</v>
      </c>
      <c r="N34" s="1">
        <f t="shared" si="28"/>
        <v>0</v>
      </c>
      <c r="O34" s="12">
        <f t="shared" si="29"/>
        <v>1277.392462995977</v>
      </c>
    </row>
    <row r="35" spans="2:15" x14ac:dyDescent="0.3">
      <c r="B35" s="11">
        <v>29</v>
      </c>
      <c r="C35" s="10">
        <f t="shared" si="3"/>
        <v>45745</v>
      </c>
      <c r="D35" s="115" t="s">
        <v>58</v>
      </c>
      <c r="E35" s="136" t="s">
        <v>163</v>
      </c>
      <c r="F35" s="116" t="s">
        <v>135</v>
      </c>
      <c r="G35" s="116" t="s">
        <v>164</v>
      </c>
      <c r="H35" s="137">
        <v>1.5</v>
      </c>
      <c r="I35" s="138">
        <f>O32/10</f>
        <v>127.7392462995977</v>
      </c>
      <c r="J35" s="139" t="s">
        <v>75</v>
      </c>
      <c r="K35" s="139" t="s">
        <v>53</v>
      </c>
      <c r="L35" s="2">
        <f t="shared" si="26"/>
        <v>1277.392462995977</v>
      </c>
      <c r="M35" s="1">
        <f t="shared" si="27"/>
        <v>63.869623149798848</v>
      </c>
      <c r="N35" s="1">
        <f t="shared" si="28"/>
        <v>1.277392462995977</v>
      </c>
      <c r="O35" s="12">
        <f t="shared" si="29"/>
        <v>1341.2620861457758</v>
      </c>
    </row>
    <row r="36" spans="2:15" x14ac:dyDescent="0.3">
      <c r="B36" s="11">
        <v>30</v>
      </c>
      <c r="C36" s="10">
        <f t="shared" si="3"/>
        <v>45746</v>
      </c>
      <c r="D36" s="115" t="s">
        <v>72</v>
      </c>
      <c r="E36" s="136" t="s">
        <v>165</v>
      </c>
      <c r="F36" s="116" t="s">
        <v>46</v>
      </c>
      <c r="G36" s="116" t="s">
        <v>128</v>
      </c>
      <c r="H36" s="137">
        <v>1.68</v>
      </c>
      <c r="I36" s="138">
        <f t="shared" ref="I36:I37" si="30">O35/10</f>
        <v>134.12620861457759</v>
      </c>
      <c r="J36" s="139" t="s">
        <v>57</v>
      </c>
      <c r="K36" s="139" t="s">
        <v>53</v>
      </c>
      <c r="L36" s="2">
        <f t="shared" si="26"/>
        <v>1341.2620861457758</v>
      </c>
      <c r="M36" s="1">
        <f t="shared" si="27"/>
        <v>91.205821857912753</v>
      </c>
      <c r="N36" s="1">
        <f t="shared" si="28"/>
        <v>1.824116437158255</v>
      </c>
      <c r="O36" s="12">
        <f t="shared" si="29"/>
        <v>1432.4679080036885</v>
      </c>
    </row>
    <row r="37" spans="2:15" x14ac:dyDescent="0.3">
      <c r="B37" s="11">
        <v>31</v>
      </c>
      <c r="C37" s="10">
        <f t="shared" si="3"/>
        <v>45747</v>
      </c>
      <c r="D37" s="115" t="s">
        <v>72</v>
      </c>
      <c r="E37" s="136" t="s">
        <v>166</v>
      </c>
      <c r="F37" s="116" t="s">
        <v>93</v>
      </c>
      <c r="G37" s="116" t="s">
        <v>94</v>
      </c>
      <c r="H37" s="137">
        <v>1.86</v>
      </c>
      <c r="I37" s="138">
        <f t="shared" si="30"/>
        <v>143.24679080036884</v>
      </c>
      <c r="J37" s="139" t="s">
        <v>120</v>
      </c>
      <c r="K37" s="139" t="s">
        <v>53</v>
      </c>
      <c r="L37" s="2">
        <f t="shared" ref="L37" si="31">O36</f>
        <v>1432.4679080036885</v>
      </c>
      <c r="M37" s="1">
        <f t="shared" ref="M37" si="32">IF(K37="w",(H37-1)*I37,-I37)</f>
        <v>123.19224008831722</v>
      </c>
      <c r="N37" s="1">
        <f t="shared" ref="N37" si="33">IF(K37="w",(M37/100*2),0)</f>
        <v>2.4638448017663444</v>
      </c>
      <c r="O37" s="12">
        <f t="shared" ref="O37" si="34">L37+M37</f>
        <v>1555.6601480920058</v>
      </c>
    </row>
  </sheetData>
  <mergeCells count="1">
    <mergeCell ref="G2:G4"/>
  </mergeCells>
  <conditionalFormatting sqref="K7:K37">
    <cfRule type="cellIs" dxfId="65" priority="1" operator="equal">
      <formula>"D"</formula>
    </cfRule>
    <cfRule type="cellIs" dxfId="64" priority="2" operator="equal">
      <formula>"L"</formula>
    </cfRule>
    <cfRule type="cellIs" dxfId="63" priority="3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P15" sqref="P15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2" t="s">
        <v>167</v>
      </c>
    </row>
    <row r="4" spans="2:4" ht="21" customHeight="1" x14ac:dyDescent="0.3">
      <c r="B4" s="38" t="s">
        <v>0</v>
      </c>
      <c r="C4" s="38" t="s">
        <v>40</v>
      </c>
      <c r="D4" s="38" t="s">
        <v>41</v>
      </c>
    </row>
    <row r="5" spans="2:4" x14ac:dyDescent="0.3">
      <c r="B5" s="41">
        <v>0</v>
      </c>
      <c r="C5" s="39">
        <v>0</v>
      </c>
      <c r="D5" s="40">
        <v>0</v>
      </c>
    </row>
    <row r="6" spans="2:4" x14ac:dyDescent="0.3">
      <c r="B6" s="41">
        <v>1</v>
      </c>
      <c r="C6" s="39">
        <f>'PGX5 - Results'!M7</f>
        <v>49.090909090909093</v>
      </c>
      <c r="D6" s="40">
        <f>D5+C6</f>
        <v>49.090909090909093</v>
      </c>
    </row>
    <row r="7" spans="2:4" x14ac:dyDescent="0.3">
      <c r="B7" s="41">
        <v>2</v>
      </c>
      <c r="C7" s="39">
        <f>'PGX5 - Results'!M8</f>
        <v>47.685950413223139</v>
      </c>
      <c r="D7" s="40">
        <f t="shared" ref="D7:D35" si="0">D6+C7</f>
        <v>96.776859504132233</v>
      </c>
    </row>
    <row r="8" spans="2:4" x14ac:dyDescent="0.3">
      <c r="B8" s="41">
        <v>3</v>
      </c>
      <c r="C8" s="39">
        <f>'PGX5 - Results'!M9</f>
        <v>-66.471324818432251</v>
      </c>
      <c r="D8" s="40">
        <f t="shared" si="0"/>
        <v>30.305534685699982</v>
      </c>
    </row>
    <row r="9" spans="2:4" x14ac:dyDescent="0.3">
      <c r="B9" s="41">
        <v>4</v>
      </c>
      <c r="C9" s="39">
        <f>'PGX5 - Results'!M10</f>
        <v>49.954207742336962</v>
      </c>
      <c r="D9" s="40">
        <f t="shared" si="0"/>
        <v>80.259742428036944</v>
      </c>
    </row>
    <row r="10" spans="2:4" x14ac:dyDescent="0.3">
      <c r="B10" s="41">
        <v>5</v>
      </c>
      <c r="C10" s="39">
        <f>'PGX5 - Results'!M11</f>
        <v>45.829201193916703</v>
      </c>
      <c r="D10" s="40">
        <f t="shared" si="0"/>
        <v>126.08894362195365</v>
      </c>
    </row>
    <row r="11" spans="2:4" x14ac:dyDescent="0.3">
      <c r="B11" s="41">
        <v>6</v>
      </c>
      <c r="C11" s="39">
        <f>'PGX5 - Results'!M12</f>
        <v>49.138426630776152</v>
      </c>
      <c r="D11" s="40">
        <f t="shared" si="0"/>
        <v>175.2273702527298</v>
      </c>
    </row>
    <row r="12" spans="2:4" x14ac:dyDescent="0.3">
      <c r="B12" s="41">
        <v>7</v>
      </c>
      <c r="C12" s="39">
        <f>'PGX5 - Results'!M13</f>
        <v>-71.225901227438158</v>
      </c>
      <c r="D12" s="40">
        <f t="shared" si="0"/>
        <v>104.00146902529164</v>
      </c>
    </row>
    <row r="13" spans="2:4" x14ac:dyDescent="0.3">
      <c r="B13" s="41">
        <v>8</v>
      </c>
      <c r="C13" s="39">
        <f>'PGX5 - Results'!M14</f>
        <v>0</v>
      </c>
      <c r="D13" s="40">
        <f t="shared" si="0"/>
        <v>104.00146902529164</v>
      </c>
    </row>
    <row r="14" spans="2:4" x14ac:dyDescent="0.3">
      <c r="B14" s="41">
        <v>9</v>
      </c>
      <c r="C14" s="39">
        <f>'PGX5 - Results'!M15</f>
        <v>0</v>
      </c>
      <c r="D14" s="40">
        <f t="shared" si="0"/>
        <v>104.00146902529164</v>
      </c>
    </row>
    <row r="15" spans="2:4" x14ac:dyDescent="0.3">
      <c r="B15" s="41">
        <v>10</v>
      </c>
      <c r="C15" s="39">
        <f>'PGX5 - Results'!M16</f>
        <v>48.843701356876537</v>
      </c>
      <c r="D15" s="40">
        <f t="shared" si="0"/>
        <v>152.84517038216819</v>
      </c>
    </row>
    <row r="16" spans="2:4" x14ac:dyDescent="0.3">
      <c r="B16" s="41">
        <v>11</v>
      </c>
      <c r="C16" s="39">
        <f>'PGX5 - Results'!M17</f>
        <v>81.0485089480797</v>
      </c>
      <c r="D16" s="40">
        <f t="shared" si="0"/>
        <v>233.89367933024789</v>
      </c>
    </row>
    <row r="17" spans="2:4" x14ac:dyDescent="0.3">
      <c r="B17" s="41">
        <v>12</v>
      </c>
      <c r="C17" s="39">
        <f>'PGX5 - Results'!M18</f>
        <v>46.364489768772955</v>
      </c>
      <c r="D17" s="40">
        <f t="shared" si="0"/>
        <v>280.25816909902085</v>
      </c>
    </row>
    <row r="18" spans="2:4" x14ac:dyDescent="0.3">
      <c r="B18" s="41">
        <v>13</v>
      </c>
      <c r="C18" s="39">
        <f>'PGX5 - Results'!M19</f>
        <v>-77.591404187819435</v>
      </c>
      <c r="D18" s="40">
        <f t="shared" si="0"/>
        <v>202.66676491120143</v>
      </c>
    </row>
    <row r="19" spans="2:4" x14ac:dyDescent="0.3">
      <c r="B19" s="41">
        <v>14</v>
      </c>
      <c r="C19" s="39">
        <f>'PGX5 - Results'!M20</f>
        <v>65.600005358792785</v>
      </c>
      <c r="D19" s="40">
        <f t="shared" si="0"/>
        <v>268.2667702699942</v>
      </c>
    </row>
    <row r="20" spans="2:4" x14ac:dyDescent="0.3">
      <c r="B20" s="41">
        <v>15</v>
      </c>
      <c r="C20" s="39">
        <f>'PGX5 - Results'!M21</f>
        <v>0</v>
      </c>
      <c r="D20" s="40">
        <f t="shared" si="0"/>
        <v>268.2667702699942</v>
      </c>
    </row>
    <row r="21" spans="2:4" x14ac:dyDescent="0.3">
      <c r="B21" s="41">
        <v>16</v>
      </c>
      <c r="C21" s="39">
        <f>'PGX5 - Results'!M22</f>
        <v>61.491722194908803</v>
      </c>
      <c r="D21" s="40">
        <f t="shared" si="0"/>
        <v>329.75849246490299</v>
      </c>
    </row>
    <row r="22" spans="2:4" x14ac:dyDescent="0.3">
      <c r="B22" s="41">
        <v>17</v>
      </c>
      <c r="C22" s="39">
        <f>'PGX5 - Results'!M23</f>
        <v>57.219910887883685</v>
      </c>
      <c r="D22" s="40">
        <f t="shared" si="0"/>
        <v>386.9784033527867</v>
      </c>
    </row>
    <row r="23" spans="2:4" x14ac:dyDescent="0.3">
      <c r="B23" s="41">
        <v>18</v>
      </c>
      <c r="C23" s="39">
        <f>'PGX5 - Results'!M24</f>
        <v>0</v>
      </c>
      <c r="D23" s="40">
        <f t="shared" si="0"/>
        <v>386.9784033527867</v>
      </c>
    </row>
    <row r="24" spans="2:4" x14ac:dyDescent="0.3">
      <c r="B24" s="41">
        <v>19</v>
      </c>
      <c r="C24" s="39">
        <f>'PGX5 - Results'!M25</f>
        <v>0</v>
      </c>
      <c r="D24" s="40">
        <f t="shared" si="0"/>
        <v>386.9784033527867</v>
      </c>
    </row>
    <row r="25" spans="2:4" x14ac:dyDescent="0.3">
      <c r="B25" s="41">
        <v>20</v>
      </c>
      <c r="C25" s="39">
        <f>'PGX5 - Results'!M26</f>
        <v>0</v>
      </c>
      <c r="D25" s="40">
        <f t="shared" si="0"/>
        <v>386.9784033527867</v>
      </c>
    </row>
    <row r="26" spans="2:4" x14ac:dyDescent="0.3">
      <c r="B26" s="41">
        <v>21</v>
      </c>
      <c r="C26" s="39">
        <f>'PGX5 - Results'!M27</f>
        <v>177.53323562915662</v>
      </c>
      <c r="D26" s="40">
        <f t="shared" si="0"/>
        <v>564.51163898194329</v>
      </c>
    </row>
    <row r="27" spans="2:4" x14ac:dyDescent="0.3">
      <c r="B27" s="41">
        <v>22</v>
      </c>
      <c r="C27" s="39">
        <f>'PGX5 - Results'!M28</f>
        <v>-156.45116389819432</v>
      </c>
      <c r="D27" s="40">
        <f t="shared" si="0"/>
        <v>408.060475083749</v>
      </c>
    </row>
    <row r="28" spans="2:4" x14ac:dyDescent="0.3">
      <c r="B28" s="41">
        <v>23</v>
      </c>
      <c r="C28" s="39">
        <f>'PGX5 - Results'!M29</f>
        <v>-140.80604750837489</v>
      </c>
      <c r="D28" s="40">
        <f t="shared" si="0"/>
        <v>267.25442757537411</v>
      </c>
    </row>
    <row r="29" spans="2:4" x14ac:dyDescent="0.3">
      <c r="B29" s="41">
        <v>24</v>
      </c>
      <c r="C29" s="39">
        <f>'PGX5 - Results'!M30</f>
        <v>0</v>
      </c>
      <c r="D29" s="40">
        <f t="shared" si="0"/>
        <v>267.25442757537411</v>
      </c>
    </row>
    <row r="30" spans="2:4" x14ac:dyDescent="0.3">
      <c r="B30" s="41">
        <v>25</v>
      </c>
      <c r="C30" s="39">
        <f>'PGX5 - Results'!M31</f>
        <v>-126.72544275753739</v>
      </c>
      <c r="D30" s="40">
        <f t="shared" si="0"/>
        <v>140.52898481783672</v>
      </c>
    </row>
    <row r="31" spans="2:4" x14ac:dyDescent="0.3">
      <c r="B31" s="41">
        <v>26</v>
      </c>
      <c r="C31" s="39">
        <f>'PGX5 - Results'!M32</f>
        <v>136.86347817814041</v>
      </c>
      <c r="D31" s="40">
        <f t="shared" si="0"/>
        <v>277.3924629959771</v>
      </c>
    </row>
    <row r="32" spans="2:4" x14ac:dyDescent="0.3">
      <c r="B32" s="41">
        <v>27</v>
      </c>
      <c r="C32" s="39">
        <f>'PGX5 - Results'!M33</f>
        <v>0</v>
      </c>
      <c r="D32" s="40">
        <f t="shared" si="0"/>
        <v>277.3924629959771</v>
      </c>
    </row>
    <row r="33" spans="2:4" x14ac:dyDescent="0.3">
      <c r="B33" s="41">
        <v>28</v>
      </c>
      <c r="C33" s="39">
        <f>'PGX5 - Results'!M34</f>
        <v>0</v>
      </c>
      <c r="D33" s="40">
        <f t="shared" si="0"/>
        <v>277.3924629959771</v>
      </c>
    </row>
    <row r="34" spans="2:4" x14ac:dyDescent="0.3">
      <c r="B34" s="41">
        <v>29</v>
      </c>
      <c r="C34" s="39">
        <f>'PGX5 - Results'!M35</f>
        <v>63.869623149798848</v>
      </c>
      <c r="D34" s="40">
        <f t="shared" si="0"/>
        <v>341.26208614577592</v>
      </c>
    </row>
    <row r="35" spans="2:4" x14ac:dyDescent="0.3">
      <c r="B35" s="41">
        <v>30</v>
      </c>
      <c r="C35" s="39">
        <f>'PGX5 - Results'!M36</f>
        <v>91.205821857912753</v>
      </c>
      <c r="D35" s="40">
        <f t="shared" si="0"/>
        <v>432.46790800368865</v>
      </c>
    </row>
    <row r="36" spans="2:4" x14ac:dyDescent="0.3">
      <c r="B36" s="41">
        <v>31</v>
      </c>
      <c r="C36" s="39">
        <f>'PGX5 - Results'!M37</f>
        <v>123.19224008831722</v>
      </c>
      <c r="D36" s="40">
        <f t="shared" ref="D36" si="1">D35+C36</f>
        <v>555.6601480920059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97"/>
  <sheetViews>
    <sheetView showGridLines="0" workbookViewId="0">
      <pane ySplit="6" topLeftCell="A82" activePane="bottomLeft" state="frozen"/>
      <selection pane="bottomLeft" activeCell="D55" sqref="D55:D57"/>
    </sheetView>
  </sheetViews>
  <sheetFormatPr defaultRowHeight="15.6" x14ac:dyDescent="0.3"/>
  <cols>
    <col min="1" max="1" width="3" customWidth="1"/>
    <col min="2" max="2" width="17.44140625" style="51" customWidth="1"/>
    <col min="3" max="3" width="7.44140625" style="50" customWidth="1"/>
    <col min="4" max="4" width="30.33203125" style="52" customWidth="1"/>
    <col min="5" max="5" width="16.88671875" style="79" bestFit="1" customWidth="1"/>
    <col min="6" max="6" width="10.6640625" style="80" bestFit="1" customWidth="1"/>
    <col min="7" max="7" width="11" style="79" customWidth="1"/>
    <col min="8" max="8" width="11.5546875" style="50" customWidth="1"/>
    <col min="9" max="9" width="11.44140625" style="81" customWidth="1"/>
    <col min="10" max="10" width="12.5546875" style="79" customWidth="1"/>
    <col min="11" max="11" width="12" style="79" bestFit="1" customWidth="1"/>
    <col min="12" max="12" width="15.33203125" style="82" customWidth="1"/>
  </cols>
  <sheetData>
    <row r="1" spans="2:12" ht="9.75" customHeight="1" thickBot="1" x14ac:dyDescent="0.35"/>
    <row r="2" spans="2:12" ht="30" customHeight="1" x14ac:dyDescent="0.3">
      <c r="B2" s="145"/>
      <c r="C2" s="146"/>
      <c r="D2" s="147"/>
      <c r="E2" s="254" t="s">
        <v>30</v>
      </c>
      <c r="F2" s="63" t="s">
        <v>31</v>
      </c>
      <c r="G2" s="64">
        <v>50</v>
      </c>
      <c r="H2" s="63" t="s">
        <v>32</v>
      </c>
      <c r="I2" s="64">
        <f>L96+50</f>
        <v>70.727699999999999</v>
      </c>
      <c r="J2" s="242" t="s">
        <v>33</v>
      </c>
      <c r="K2" s="243"/>
      <c r="L2" s="65">
        <f>G96</f>
        <v>29</v>
      </c>
    </row>
    <row r="3" spans="2:12" ht="30" customHeight="1" x14ac:dyDescent="0.3">
      <c r="B3" s="148"/>
      <c r="C3" s="54"/>
      <c r="D3" s="55"/>
      <c r="E3" s="255"/>
      <c r="F3" s="66" t="s">
        <v>16</v>
      </c>
      <c r="G3" s="67">
        <v>45717</v>
      </c>
      <c r="H3" s="68" t="s">
        <v>34</v>
      </c>
      <c r="I3" s="69">
        <f>I2-G2</f>
        <v>20.727699999999999</v>
      </c>
      <c r="J3" s="244" t="s">
        <v>28</v>
      </c>
      <c r="K3" s="245"/>
      <c r="L3" s="70">
        <f>I3/L2*100</f>
        <v>71.474827586206885</v>
      </c>
    </row>
    <row r="4" spans="2:12" ht="30" customHeight="1" thickBot="1" x14ac:dyDescent="0.35">
      <c r="B4" s="149"/>
      <c r="C4" s="150"/>
      <c r="D4" s="151"/>
      <c r="E4" s="256"/>
      <c r="F4" s="71" t="s">
        <v>182</v>
      </c>
      <c r="G4" s="72">
        <v>29</v>
      </c>
      <c r="H4" s="71" t="s">
        <v>36</v>
      </c>
      <c r="I4" s="73">
        <f>I3/G2*100</f>
        <v>41.455399999999997</v>
      </c>
      <c r="J4" s="246" t="s">
        <v>29</v>
      </c>
      <c r="K4" s="247"/>
      <c r="L4" s="74">
        <f>I3/G2*100</f>
        <v>41.455399999999997</v>
      </c>
    </row>
    <row r="5" spans="2:12" ht="7.5" customHeight="1" x14ac:dyDescent="0.3"/>
    <row r="6" spans="2:12" x14ac:dyDescent="0.3">
      <c r="B6" s="76" t="s">
        <v>1</v>
      </c>
      <c r="C6" s="3" t="s">
        <v>43</v>
      </c>
      <c r="D6" s="77" t="s">
        <v>2</v>
      </c>
      <c r="E6" s="8" t="s">
        <v>37</v>
      </c>
      <c r="F6" s="152" t="s">
        <v>5</v>
      </c>
      <c r="G6" s="8" t="s">
        <v>20</v>
      </c>
      <c r="H6" s="8" t="s">
        <v>22</v>
      </c>
      <c r="I6" s="8" t="s">
        <v>23</v>
      </c>
      <c r="J6" s="8" t="s">
        <v>24</v>
      </c>
      <c r="K6" s="8" t="s">
        <v>38</v>
      </c>
      <c r="L6" s="78" t="s">
        <v>21</v>
      </c>
    </row>
    <row r="7" spans="2:12" ht="7.5" customHeight="1" x14ac:dyDescent="0.3">
      <c r="B7" s="153"/>
      <c r="C7" s="154"/>
      <c r="D7" s="155"/>
      <c r="E7" s="156"/>
      <c r="F7" s="157"/>
      <c r="G7" s="156"/>
      <c r="H7" s="156"/>
      <c r="I7" s="156"/>
      <c r="J7" s="157"/>
      <c r="K7" s="158"/>
      <c r="L7" s="159"/>
    </row>
    <row r="8" spans="2:12" x14ac:dyDescent="0.3">
      <c r="B8" s="160">
        <v>45717</v>
      </c>
      <c r="C8" s="161"/>
      <c r="D8" s="162"/>
      <c r="E8" s="163"/>
      <c r="F8" s="164"/>
      <c r="G8" s="162"/>
      <c r="H8" s="162"/>
      <c r="I8" s="162"/>
      <c r="J8" s="162"/>
      <c r="K8" s="162"/>
      <c r="L8" s="165"/>
    </row>
    <row r="9" spans="2:12" ht="14.4" x14ac:dyDescent="0.3">
      <c r="B9" s="248">
        <f>G3</f>
        <v>45717</v>
      </c>
      <c r="C9" s="249" t="s">
        <v>44</v>
      </c>
      <c r="D9" s="249" t="s">
        <v>45</v>
      </c>
      <c r="E9" s="166" t="s">
        <v>48</v>
      </c>
      <c r="F9" s="167">
        <v>7</v>
      </c>
      <c r="G9" s="168">
        <v>0.43</v>
      </c>
      <c r="H9" s="250" t="s">
        <v>48</v>
      </c>
      <c r="I9" s="251" t="s">
        <v>53</v>
      </c>
      <c r="J9" s="83">
        <f t="shared" ref="J9:J72" si="0">IF(I9="w",(F9-1)*G9,-G9)</f>
        <v>2.58</v>
      </c>
      <c r="K9" s="169">
        <f t="shared" ref="K9:K72" si="1">IF(I9="w",(J9/100*2),0)</f>
        <v>5.16E-2</v>
      </c>
      <c r="L9" s="170">
        <f t="shared" ref="L9:L72" si="2">J9-K9</f>
        <v>2.5284</v>
      </c>
    </row>
    <row r="10" spans="2:12" ht="14.4" x14ac:dyDescent="0.3">
      <c r="B10" s="239"/>
      <c r="C10" s="233"/>
      <c r="D10" s="233"/>
      <c r="E10" s="171" t="s">
        <v>75</v>
      </c>
      <c r="F10" s="172">
        <v>8.6</v>
      </c>
      <c r="G10" s="119">
        <v>0.35</v>
      </c>
      <c r="H10" s="233"/>
      <c r="I10" s="238"/>
      <c r="J10" s="84">
        <f t="shared" si="0"/>
        <v>-0.35</v>
      </c>
      <c r="K10" s="173">
        <f t="shared" si="1"/>
        <v>0</v>
      </c>
      <c r="L10" s="174">
        <f t="shared" si="2"/>
        <v>-0.35</v>
      </c>
    </row>
    <row r="11" spans="2:12" ht="14.4" x14ac:dyDescent="0.3">
      <c r="B11" s="233"/>
      <c r="C11" s="233"/>
      <c r="D11" s="233"/>
      <c r="E11" s="171" t="s">
        <v>66</v>
      </c>
      <c r="F11" s="172">
        <v>14</v>
      </c>
      <c r="G11" s="119">
        <v>0.22</v>
      </c>
      <c r="H11" s="233"/>
      <c r="I11" s="238"/>
      <c r="J11" s="84">
        <f t="shared" si="0"/>
        <v>-0.22</v>
      </c>
      <c r="K11" s="173">
        <f t="shared" si="1"/>
        <v>0</v>
      </c>
      <c r="L11" s="174">
        <f t="shared" si="2"/>
        <v>-0.22</v>
      </c>
    </row>
    <row r="12" spans="2:12" ht="14.4" x14ac:dyDescent="0.3">
      <c r="B12" s="232">
        <f>B9+1</f>
        <v>45718</v>
      </c>
      <c r="C12" s="234" t="s">
        <v>44</v>
      </c>
      <c r="D12" s="234" t="s">
        <v>50</v>
      </c>
      <c r="E12" s="171" t="s">
        <v>52</v>
      </c>
      <c r="F12" s="175">
        <v>10</v>
      </c>
      <c r="G12" s="119">
        <v>0.42</v>
      </c>
      <c r="H12" s="235" t="s">
        <v>52</v>
      </c>
      <c r="I12" s="237" t="s">
        <v>53</v>
      </c>
      <c r="J12" s="84">
        <f t="shared" si="0"/>
        <v>3.78</v>
      </c>
      <c r="K12" s="173">
        <f t="shared" si="1"/>
        <v>7.5600000000000001E-2</v>
      </c>
      <c r="L12" s="174">
        <f t="shared" si="2"/>
        <v>3.7043999999999997</v>
      </c>
    </row>
    <row r="13" spans="2:12" ht="14.4" x14ac:dyDescent="0.3">
      <c r="B13" s="233"/>
      <c r="C13" s="233"/>
      <c r="D13" s="233"/>
      <c r="E13" s="171" t="s">
        <v>57</v>
      </c>
      <c r="F13" s="175">
        <v>10.5</v>
      </c>
      <c r="G13" s="119">
        <v>0.4</v>
      </c>
      <c r="H13" s="236"/>
      <c r="I13" s="238"/>
      <c r="J13" s="84">
        <f t="shared" si="0"/>
        <v>-0.4</v>
      </c>
      <c r="K13" s="173">
        <f t="shared" si="1"/>
        <v>0</v>
      </c>
      <c r="L13" s="174">
        <f t="shared" si="2"/>
        <v>-0.4</v>
      </c>
    </row>
    <row r="14" spans="2:12" ht="14.4" x14ac:dyDescent="0.3">
      <c r="B14" s="233"/>
      <c r="C14" s="233"/>
      <c r="D14" s="233"/>
      <c r="E14" s="171" t="s">
        <v>109</v>
      </c>
      <c r="F14" s="175">
        <v>22</v>
      </c>
      <c r="G14" s="119">
        <v>0.19</v>
      </c>
      <c r="H14" s="236"/>
      <c r="I14" s="238"/>
      <c r="J14" s="84">
        <f t="shared" si="0"/>
        <v>-0.19</v>
      </c>
      <c r="K14" s="173">
        <f t="shared" si="1"/>
        <v>0</v>
      </c>
      <c r="L14" s="174">
        <f t="shared" si="2"/>
        <v>-0.19</v>
      </c>
    </row>
    <row r="15" spans="2:12" ht="14.4" x14ac:dyDescent="0.3">
      <c r="B15" s="232">
        <f>B12+1</f>
        <v>45719</v>
      </c>
      <c r="C15" s="234" t="s">
        <v>44</v>
      </c>
      <c r="D15" s="234" t="s">
        <v>54</v>
      </c>
      <c r="E15" s="171" t="s">
        <v>57</v>
      </c>
      <c r="F15" s="172">
        <v>6.8</v>
      </c>
      <c r="G15" s="119">
        <v>0.46</v>
      </c>
      <c r="H15" s="235" t="s">
        <v>57</v>
      </c>
      <c r="I15" s="237" t="s">
        <v>53</v>
      </c>
      <c r="J15" s="84">
        <f t="shared" si="0"/>
        <v>2.6680000000000001</v>
      </c>
      <c r="K15" s="173">
        <f t="shared" si="1"/>
        <v>5.3360000000000005E-2</v>
      </c>
      <c r="L15" s="174">
        <f t="shared" si="2"/>
        <v>2.6146400000000001</v>
      </c>
    </row>
    <row r="16" spans="2:12" ht="14.4" x14ac:dyDescent="0.3">
      <c r="B16" s="236"/>
      <c r="C16" s="236"/>
      <c r="D16" s="236"/>
      <c r="E16" s="171" t="s">
        <v>109</v>
      </c>
      <c r="F16" s="172">
        <v>9.4</v>
      </c>
      <c r="G16" s="119">
        <v>0.33</v>
      </c>
      <c r="H16" s="236"/>
      <c r="I16" s="238"/>
      <c r="J16" s="84">
        <f t="shared" si="0"/>
        <v>-0.33</v>
      </c>
      <c r="K16" s="173">
        <f t="shared" si="1"/>
        <v>0</v>
      </c>
      <c r="L16" s="174">
        <f t="shared" si="2"/>
        <v>-0.33</v>
      </c>
    </row>
    <row r="17" spans="2:12" ht="14.4" x14ac:dyDescent="0.3">
      <c r="B17" s="236"/>
      <c r="C17" s="236"/>
      <c r="D17" s="236"/>
      <c r="E17" s="171" t="s">
        <v>102</v>
      </c>
      <c r="F17" s="172">
        <v>14.5</v>
      </c>
      <c r="G17" s="119">
        <v>0.21</v>
      </c>
      <c r="H17" s="236"/>
      <c r="I17" s="238"/>
      <c r="J17" s="84">
        <f t="shared" si="0"/>
        <v>-0.21</v>
      </c>
      <c r="K17" s="173">
        <f t="shared" si="1"/>
        <v>0</v>
      </c>
      <c r="L17" s="174">
        <f t="shared" si="2"/>
        <v>-0.21</v>
      </c>
    </row>
    <row r="18" spans="2:12" ht="14.4" x14ac:dyDescent="0.3">
      <c r="B18" s="232">
        <f>B15+1</f>
        <v>45720</v>
      </c>
      <c r="C18" s="234" t="s">
        <v>58</v>
      </c>
      <c r="D18" s="234" t="s">
        <v>59</v>
      </c>
      <c r="E18" s="171" t="s">
        <v>61</v>
      </c>
      <c r="F18" s="172">
        <v>10.5</v>
      </c>
      <c r="G18" s="119">
        <v>0.26</v>
      </c>
      <c r="H18" s="235" t="s">
        <v>61</v>
      </c>
      <c r="I18" s="237" t="s">
        <v>53</v>
      </c>
      <c r="J18" s="84">
        <f t="shared" si="0"/>
        <v>2.4700000000000002</v>
      </c>
      <c r="K18" s="173">
        <f t="shared" si="1"/>
        <v>4.9400000000000006E-2</v>
      </c>
      <c r="L18" s="174">
        <f t="shared" si="2"/>
        <v>2.4206000000000003</v>
      </c>
    </row>
    <row r="19" spans="2:12" ht="14.4" x14ac:dyDescent="0.3">
      <c r="B19" s="239"/>
      <c r="C19" s="239"/>
      <c r="D19" s="239"/>
      <c r="E19" s="171" t="s">
        <v>75</v>
      </c>
      <c r="F19" s="172">
        <v>6</v>
      </c>
      <c r="G19" s="119">
        <v>0.46</v>
      </c>
      <c r="H19" s="238"/>
      <c r="I19" s="238"/>
      <c r="J19" s="84">
        <f t="shared" si="0"/>
        <v>-0.46</v>
      </c>
      <c r="K19" s="173">
        <f t="shared" si="1"/>
        <v>0</v>
      </c>
      <c r="L19" s="174">
        <f t="shared" si="2"/>
        <v>-0.46</v>
      </c>
    </row>
    <row r="20" spans="2:12" ht="14.4" x14ac:dyDescent="0.3">
      <c r="B20" s="239"/>
      <c r="C20" s="239"/>
      <c r="D20" s="239"/>
      <c r="E20" s="171" t="s">
        <v>66</v>
      </c>
      <c r="F20" s="172">
        <v>9.6</v>
      </c>
      <c r="G20" s="119">
        <v>0.28000000000000003</v>
      </c>
      <c r="H20" s="238"/>
      <c r="I20" s="238"/>
      <c r="J20" s="84">
        <f t="shared" si="0"/>
        <v>-0.28000000000000003</v>
      </c>
      <c r="K20" s="173">
        <f t="shared" si="1"/>
        <v>0</v>
      </c>
      <c r="L20" s="174">
        <f t="shared" si="2"/>
        <v>-0.28000000000000003</v>
      </c>
    </row>
    <row r="21" spans="2:12" ht="14.4" x14ac:dyDescent="0.3">
      <c r="B21" s="232">
        <f>B18+1</f>
        <v>45721</v>
      </c>
      <c r="C21" s="234" t="s">
        <v>62</v>
      </c>
      <c r="D21" s="234" t="s">
        <v>63</v>
      </c>
      <c r="E21" s="171" t="s">
        <v>66</v>
      </c>
      <c r="F21" s="175">
        <v>8.6</v>
      </c>
      <c r="G21" s="123">
        <v>0.34</v>
      </c>
      <c r="H21" s="235" t="s">
        <v>66</v>
      </c>
      <c r="I21" s="237" t="s">
        <v>53</v>
      </c>
      <c r="J21" s="84">
        <f t="shared" si="0"/>
        <v>2.5840000000000001</v>
      </c>
      <c r="K21" s="173">
        <f t="shared" si="1"/>
        <v>5.1680000000000004E-2</v>
      </c>
      <c r="L21" s="174">
        <f t="shared" si="2"/>
        <v>2.5323199999999999</v>
      </c>
    </row>
    <row r="22" spans="2:12" ht="14.4" x14ac:dyDescent="0.3">
      <c r="B22" s="236"/>
      <c r="C22" s="236"/>
      <c r="D22" s="236"/>
      <c r="E22" s="171" t="s">
        <v>75</v>
      </c>
      <c r="F22" s="175">
        <v>8.1999999999999993</v>
      </c>
      <c r="G22" s="123">
        <v>0.35</v>
      </c>
      <c r="H22" s="236"/>
      <c r="I22" s="238"/>
      <c r="J22" s="84">
        <f t="shared" si="0"/>
        <v>-0.35</v>
      </c>
      <c r="K22" s="173">
        <f t="shared" si="1"/>
        <v>0</v>
      </c>
      <c r="L22" s="174">
        <f t="shared" si="2"/>
        <v>-0.35</v>
      </c>
    </row>
    <row r="23" spans="2:12" ht="14.4" x14ac:dyDescent="0.3">
      <c r="B23" s="236"/>
      <c r="C23" s="236"/>
      <c r="D23" s="236"/>
      <c r="E23" s="171" t="s">
        <v>48</v>
      </c>
      <c r="F23" s="175">
        <v>9.1999999999999993</v>
      </c>
      <c r="G23" s="123">
        <v>0.31</v>
      </c>
      <c r="H23" s="236"/>
      <c r="I23" s="238"/>
      <c r="J23" s="84">
        <f t="shared" si="0"/>
        <v>-0.31</v>
      </c>
      <c r="K23" s="173">
        <f t="shared" si="1"/>
        <v>0</v>
      </c>
      <c r="L23" s="174">
        <f t="shared" si="2"/>
        <v>-0.31</v>
      </c>
    </row>
    <row r="24" spans="2:12" ht="14.4" x14ac:dyDescent="0.3">
      <c r="B24" s="232">
        <f>B21+1</f>
        <v>45722</v>
      </c>
      <c r="C24" s="234" t="s">
        <v>67</v>
      </c>
      <c r="D24" s="234" t="s">
        <v>68</v>
      </c>
      <c r="E24" s="171" t="s">
        <v>52</v>
      </c>
      <c r="F24" s="175">
        <v>11</v>
      </c>
      <c r="G24" s="123">
        <v>0.28999999999999998</v>
      </c>
      <c r="H24" s="235" t="s">
        <v>52</v>
      </c>
      <c r="I24" s="237" t="s">
        <v>53</v>
      </c>
      <c r="J24" s="84">
        <f t="shared" si="0"/>
        <v>2.9</v>
      </c>
      <c r="K24" s="173">
        <f t="shared" si="1"/>
        <v>5.7999999999999996E-2</v>
      </c>
      <c r="L24" s="174">
        <f t="shared" si="2"/>
        <v>2.8420000000000001</v>
      </c>
    </row>
    <row r="25" spans="2:12" ht="14.4" x14ac:dyDescent="0.3">
      <c r="B25" s="239"/>
      <c r="C25" s="239"/>
      <c r="D25" s="239"/>
      <c r="E25" s="171" t="s">
        <v>48</v>
      </c>
      <c r="F25" s="175">
        <v>7</v>
      </c>
      <c r="G25" s="123">
        <v>0.46</v>
      </c>
      <c r="H25" s="241"/>
      <c r="I25" s="238"/>
      <c r="J25" s="84">
        <f t="shared" si="0"/>
        <v>-0.46</v>
      </c>
      <c r="K25" s="173">
        <f t="shared" si="1"/>
        <v>0</v>
      </c>
      <c r="L25" s="174">
        <f t="shared" si="2"/>
        <v>-0.46</v>
      </c>
    </row>
    <row r="26" spans="2:12" ht="14.4" x14ac:dyDescent="0.3">
      <c r="B26" s="239"/>
      <c r="C26" s="239"/>
      <c r="D26" s="239"/>
      <c r="E26" s="171" t="s">
        <v>61</v>
      </c>
      <c r="F26" s="175">
        <v>13</v>
      </c>
      <c r="G26" s="123">
        <v>0.25</v>
      </c>
      <c r="H26" s="236"/>
      <c r="I26" s="238"/>
      <c r="J26" s="84">
        <f t="shared" si="0"/>
        <v>-0.25</v>
      </c>
      <c r="K26" s="173">
        <f t="shared" si="1"/>
        <v>0</v>
      </c>
      <c r="L26" s="174">
        <f t="shared" si="2"/>
        <v>-0.25</v>
      </c>
    </row>
    <row r="27" spans="2:12" ht="14.4" x14ac:dyDescent="0.3">
      <c r="B27" s="232">
        <f>B24+1</f>
        <v>45723</v>
      </c>
      <c r="C27" s="234" t="s">
        <v>44</v>
      </c>
      <c r="D27" s="234" t="s">
        <v>71</v>
      </c>
      <c r="E27" s="171" t="s">
        <v>48</v>
      </c>
      <c r="F27" s="172">
        <v>6.6</v>
      </c>
      <c r="G27" s="119">
        <v>0.49</v>
      </c>
      <c r="H27" s="235" t="s">
        <v>48</v>
      </c>
      <c r="I27" s="237" t="s">
        <v>53</v>
      </c>
      <c r="J27" s="84">
        <f t="shared" si="0"/>
        <v>2.7439999999999998</v>
      </c>
      <c r="K27" s="173">
        <f t="shared" si="1"/>
        <v>5.4879999999999998E-2</v>
      </c>
      <c r="L27" s="174">
        <f t="shared" si="2"/>
        <v>2.68912</v>
      </c>
    </row>
    <row r="28" spans="2:12" ht="14.4" x14ac:dyDescent="0.3">
      <c r="B28" s="236"/>
      <c r="C28" s="236"/>
      <c r="D28" s="236"/>
      <c r="E28" s="171" t="s">
        <v>52</v>
      </c>
      <c r="F28" s="172">
        <v>11.5</v>
      </c>
      <c r="G28" s="119">
        <v>0.28000000000000003</v>
      </c>
      <c r="H28" s="236"/>
      <c r="I28" s="238"/>
      <c r="J28" s="84">
        <f t="shared" si="0"/>
        <v>-0.28000000000000003</v>
      </c>
      <c r="K28" s="173">
        <f t="shared" si="1"/>
        <v>0</v>
      </c>
      <c r="L28" s="174">
        <f t="shared" si="2"/>
        <v>-0.28000000000000003</v>
      </c>
    </row>
    <row r="29" spans="2:12" ht="14.4" x14ac:dyDescent="0.3">
      <c r="B29" s="236"/>
      <c r="C29" s="236"/>
      <c r="D29" s="236"/>
      <c r="E29" s="171" t="s">
        <v>61</v>
      </c>
      <c r="F29" s="172">
        <v>14.5</v>
      </c>
      <c r="G29" s="119">
        <v>0.22</v>
      </c>
      <c r="H29" s="236"/>
      <c r="I29" s="238"/>
      <c r="J29" s="84">
        <f t="shared" si="0"/>
        <v>-0.22</v>
      </c>
      <c r="K29" s="173">
        <f t="shared" si="1"/>
        <v>0</v>
      </c>
      <c r="L29" s="174">
        <f t="shared" si="2"/>
        <v>-0.22</v>
      </c>
    </row>
    <row r="30" spans="2:12" ht="14.4" x14ac:dyDescent="0.3">
      <c r="B30" s="232">
        <f>B27+1</f>
        <v>45724</v>
      </c>
      <c r="C30" s="234" t="s">
        <v>72</v>
      </c>
      <c r="D30" s="234" t="s">
        <v>73</v>
      </c>
      <c r="E30" s="171" t="s">
        <v>52</v>
      </c>
      <c r="F30" s="172">
        <v>11.5</v>
      </c>
      <c r="G30" s="119">
        <v>0.4</v>
      </c>
      <c r="H30" s="235" t="s">
        <v>75</v>
      </c>
      <c r="I30" s="237" t="s">
        <v>49</v>
      </c>
      <c r="J30" s="84">
        <f t="shared" si="0"/>
        <v>-0.4</v>
      </c>
      <c r="K30" s="173">
        <f t="shared" si="1"/>
        <v>0</v>
      </c>
      <c r="L30" s="174">
        <f t="shared" si="2"/>
        <v>-0.4</v>
      </c>
    </row>
    <row r="31" spans="2:12" ht="14.4" x14ac:dyDescent="0.3">
      <c r="B31" s="239"/>
      <c r="C31" s="233"/>
      <c r="D31" s="233"/>
      <c r="E31" s="171" t="s">
        <v>102</v>
      </c>
      <c r="F31" s="172">
        <v>18.5</v>
      </c>
      <c r="G31" s="119">
        <v>0.25</v>
      </c>
      <c r="H31" s="233"/>
      <c r="I31" s="238"/>
      <c r="J31" s="84">
        <f t="shared" si="0"/>
        <v>-0.25</v>
      </c>
      <c r="K31" s="173">
        <f t="shared" si="1"/>
        <v>0</v>
      </c>
      <c r="L31" s="174">
        <f t="shared" si="2"/>
        <v>-0.25</v>
      </c>
    </row>
    <row r="32" spans="2:12" ht="14.4" x14ac:dyDescent="0.3">
      <c r="B32" s="233"/>
      <c r="C32" s="233"/>
      <c r="D32" s="233"/>
      <c r="E32" s="171" t="s">
        <v>79</v>
      </c>
      <c r="F32" s="172">
        <v>13</v>
      </c>
      <c r="G32" s="119">
        <v>0.35</v>
      </c>
      <c r="H32" s="233"/>
      <c r="I32" s="238"/>
      <c r="J32" s="84">
        <f t="shared" si="0"/>
        <v>-0.35</v>
      </c>
      <c r="K32" s="173">
        <f t="shared" si="1"/>
        <v>0</v>
      </c>
      <c r="L32" s="174">
        <f t="shared" si="2"/>
        <v>-0.35</v>
      </c>
    </row>
    <row r="33" spans="2:12" ht="14.4" x14ac:dyDescent="0.3">
      <c r="B33" s="232">
        <f>B30+1</f>
        <v>45725</v>
      </c>
      <c r="C33" s="234" t="s">
        <v>72</v>
      </c>
      <c r="D33" s="234" t="s">
        <v>76</v>
      </c>
      <c r="E33" s="171" t="s">
        <v>79</v>
      </c>
      <c r="F33" s="175">
        <v>12</v>
      </c>
      <c r="G33" s="119">
        <v>0.38</v>
      </c>
      <c r="H33" s="235" t="s">
        <v>79</v>
      </c>
      <c r="I33" s="237" t="s">
        <v>53</v>
      </c>
      <c r="J33" s="84">
        <f t="shared" si="0"/>
        <v>4.18</v>
      </c>
      <c r="K33" s="173">
        <f t="shared" si="1"/>
        <v>8.3599999999999994E-2</v>
      </c>
      <c r="L33" s="174">
        <f t="shared" si="2"/>
        <v>4.0964</v>
      </c>
    </row>
    <row r="34" spans="2:12" ht="14.4" x14ac:dyDescent="0.3">
      <c r="B34" s="233"/>
      <c r="C34" s="233"/>
      <c r="D34" s="233"/>
      <c r="E34" s="171" t="s">
        <v>61</v>
      </c>
      <c r="F34" s="175">
        <v>11.5</v>
      </c>
      <c r="G34" s="119">
        <v>0.39</v>
      </c>
      <c r="H34" s="236"/>
      <c r="I34" s="238"/>
      <c r="J34" s="84">
        <f t="shared" si="0"/>
        <v>-0.39</v>
      </c>
      <c r="K34" s="173">
        <f t="shared" si="1"/>
        <v>0</v>
      </c>
      <c r="L34" s="174">
        <f t="shared" si="2"/>
        <v>-0.39</v>
      </c>
    </row>
    <row r="35" spans="2:12" ht="14.4" x14ac:dyDescent="0.3">
      <c r="B35" s="233"/>
      <c r="C35" s="233"/>
      <c r="D35" s="233"/>
      <c r="E35" s="171" t="s">
        <v>169</v>
      </c>
      <c r="F35" s="175">
        <v>19.5</v>
      </c>
      <c r="G35" s="119">
        <v>0.23</v>
      </c>
      <c r="H35" s="236"/>
      <c r="I35" s="238"/>
      <c r="J35" s="84">
        <f t="shared" si="0"/>
        <v>-0.23</v>
      </c>
      <c r="K35" s="173">
        <f t="shared" si="1"/>
        <v>0</v>
      </c>
      <c r="L35" s="174">
        <f t="shared" si="2"/>
        <v>-0.23</v>
      </c>
    </row>
    <row r="36" spans="2:12" ht="14.4" x14ac:dyDescent="0.3">
      <c r="B36" s="232">
        <f>B33+1</f>
        <v>45726</v>
      </c>
      <c r="C36" s="234" t="s">
        <v>72</v>
      </c>
      <c r="D36" s="234" t="s">
        <v>80</v>
      </c>
      <c r="E36" s="171" t="s">
        <v>48</v>
      </c>
      <c r="F36" s="172">
        <v>7.6</v>
      </c>
      <c r="G36" s="119">
        <v>0.45</v>
      </c>
      <c r="H36" s="235" t="s">
        <v>75</v>
      </c>
      <c r="I36" s="237" t="s">
        <v>49</v>
      </c>
      <c r="J36" s="84">
        <f t="shared" si="0"/>
        <v>-0.45</v>
      </c>
      <c r="K36" s="173">
        <f t="shared" si="1"/>
        <v>0</v>
      </c>
      <c r="L36" s="174">
        <f t="shared" si="2"/>
        <v>-0.45</v>
      </c>
    </row>
    <row r="37" spans="2:12" ht="14.4" x14ac:dyDescent="0.3">
      <c r="B37" s="236"/>
      <c r="C37" s="236"/>
      <c r="D37" s="236"/>
      <c r="E37" s="171" t="s">
        <v>52</v>
      </c>
      <c r="F37" s="172">
        <v>14</v>
      </c>
      <c r="G37" s="119">
        <v>0.24</v>
      </c>
      <c r="H37" s="236"/>
      <c r="I37" s="238"/>
      <c r="J37" s="84">
        <f t="shared" si="0"/>
        <v>-0.24</v>
      </c>
      <c r="K37" s="173">
        <f t="shared" si="1"/>
        <v>0</v>
      </c>
      <c r="L37" s="174">
        <f t="shared" si="2"/>
        <v>-0.24</v>
      </c>
    </row>
    <row r="38" spans="2:12" ht="14.4" x14ac:dyDescent="0.3">
      <c r="B38" s="236"/>
      <c r="C38" s="236"/>
      <c r="D38" s="236"/>
      <c r="E38" s="171" t="s">
        <v>61</v>
      </c>
      <c r="F38" s="172">
        <v>11</v>
      </c>
      <c r="G38" s="119">
        <v>0.31</v>
      </c>
      <c r="H38" s="236"/>
      <c r="I38" s="238"/>
      <c r="J38" s="84">
        <f t="shared" si="0"/>
        <v>-0.31</v>
      </c>
      <c r="K38" s="173">
        <f t="shared" si="1"/>
        <v>0</v>
      </c>
      <c r="L38" s="174">
        <f t="shared" si="2"/>
        <v>-0.31</v>
      </c>
    </row>
    <row r="39" spans="2:12" ht="14.4" x14ac:dyDescent="0.3">
      <c r="B39" s="232">
        <f>B36+1</f>
        <v>45727</v>
      </c>
      <c r="C39" s="234" t="s">
        <v>58</v>
      </c>
      <c r="D39" s="234" t="s">
        <v>170</v>
      </c>
      <c r="E39" s="171" t="s">
        <v>137</v>
      </c>
      <c r="F39" s="172">
        <v>6</v>
      </c>
      <c r="G39" s="119">
        <v>0.45</v>
      </c>
      <c r="H39" s="235" t="s">
        <v>48</v>
      </c>
      <c r="I39" s="237" t="s">
        <v>49</v>
      </c>
      <c r="J39" s="84">
        <f t="shared" si="0"/>
        <v>-0.45</v>
      </c>
      <c r="K39" s="173">
        <f t="shared" si="1"/>
        <v>0</v>
      </c>
      <c r="L39" s="174">
        <f t="shared" si="2"/>
        <v>-0.45</v>
      </c>
    </row>
    <row r="40" spans="2:12" ht="14.4" x14ac:dyDescent="0.3">
      <c r="B40" s="239"/>
      <c r="C40" s="239"/>
      <c r="D40" s="239"/>
      <c r="E40" s="171" t="s">
        <v>57</v>
      </c>
      <c r="F40" s="172">
        <v>9.4</v>
      </c>
      <c r="G40" s="119">
        <v>0.28999999999999998</v>
      </c>
      <c r="H40" s="238"/>
      <c r="I40" s="238"/>
      <c r="J40" s="84">
        <f t="shared" si="0"/>
        <v>-0.28999999999999998</v>
      </c>
      <c r="K40" s="173">
        <f t="shared" si="1"/>
        <v>0</v>
      </c>
      <c r="L40" s="174">
        <f t="shared" si="2"/>
        <v>-0.28999999999999998</v>
      </c>
    </row>
    <row r="41" spans="2:12" ht="14.4" x14ac:dyDescent="0.3">
      <c r="B41" s="239"/>
      <c r="C41" s="239"/>
      <c r="D41" s="239"/>
      <c r="E41" s="171" t="s">
        <v>52</v>
      </c>
      <c r="F41" s="172">
        <v>10</v>
      </c>
      <c r="G41" s="119">
        <v>0.27</v>
      </c>
      <c r="H41" s="238"/>
      <c r="I41" s="238"/>
      <c r="J41" s="84">
        <f t="shared" si="0"/>
        <v>-0.27</v>
      </c>
      <c r="K41" s="173">
        <f t="shared" si="1"/>
        <v>0</v>
      </c>
      <c r="L41" s="174">
        <f t="shared" si="2"/>
        <v>-0.27</v>
      </c>
    </row>
    <row r="42" spans="2:12" ht="14.4" x14ac:dyDescent="0.3">
      <c r="B42" s="232">
        <f>B39+1</f>
        <v>45728</v>
      </c>
      <c r="C42" s="234" t="s">
        <v>62</v>
      </c>
      <c r="D42" s="234" t="s">
        <v>83</v>
      </c>
      <c r="E42" s="171" t="s">
        <v>137</v>
      </c>
      <c r="F42" s="175">
        <v>11</v>
      </c>
      <c r="G42" s="123">
        <v>0.53</v>
      </c>
      <c r="H42" s="235" t="s">
        <v>61</v>
      </c>
      <c r="I42" s="237" t="s">
        <v>49</v>
      </c>
      <c r="J42" s="84">
        <f t="shared" si="0"/>
        <v>-0.53</v>
      </c>
      <c r="K42" s="173">
        <f t="shared" si="1"/>
        <v>0</v>
      </c>
      <c r="L42" s="174">
        <f t="shared" si="2"/>
        <v>-0.53</v>
      </c>
    </row>
    <row r="43" spans="2:12" ht="14.4" x14ac:dyDescent="0.3">
      <c r="B43" s="236"/>
      <c r="C43" s="236"/>
      <c r="D43" s="236"/>
      <c r="E43" s="171" t="s">
        <v>52</v>
      </c>
      <c r="F43" s="175">
        <v>12.5</v>
      </c>
      <c r="G43" s="123">
        <v>0.47</v>
      </c>
      <c r="H43" s="236"/>
      <c r="I43" s="238"/>
      <c r="J43" s="84">
        <f t="shared" si="0"/>
        <v>-0.47</v>
      </c>
      <c r="K43" s="173">
        <f t="shared" si="1"/>
        <v>0</v>
      </c>
      <c r="L43" s="174">
        <f t="shared" si="2"/>
        <v>-0.47</v>
      </c>
    </row>
    <row r="44" spans="2:12" ht="14.4" x14ac:dyDescent="0.3">
      <c r="B44" s="232">
        <f>B42+1</f>
        <v>45729</v>
      </c>
      <c r="C44" s="234" t="s">
        <v>67</v>
      </c>
      <c r="D44" s="234" t="s">
        <v>171</v>
      </c>
      <c r="E44" s="171" t="s">
        <v>52</v>
      </c>
      <c r="F44" s="175">
        <v>10.5</v>
      </c>
      <c r="G44" s="123">
        <v>0.51</v>
      </c>
      <c r="H44" s="235" t="s">
        <v>86</v>
      </c>
      <c r="I44" s="237" t="s">
        <v>49</v>
      </c>
      <c r="J44" s="84">
        <f t="shared" si="0"/>
        <v>-0.51</v>
      </c>
      <c r="K44" s="173">
        <f t="shared" si="1"/>
        <v>0</v>
      </c>
      <c r="L44" s="174">
        <f t="shared" si="2"/>
        <v>-0.51</v>
      </c>
    </row>
    <row r="45" spans="2:12" ht="14.4" x14ac:dyDescent="0.3">
      <c r="B45" s="239"/>
      <c r="C45" s="239"/>
      <c r="D45" s="239"/>
      <c r="E45" s="171" t="s">
        <v>102</v>
      </c>
      <c r="F45" s="175">
        <v>22</v>
      </c>
      <c r="G45" s="123">
        <v>0.24</v>
      </c>
      <c r="H45" s="241"/>
      <c r="I45" s="238"/>
      <c r="J45" s="84">
        <f t="shared" si="0"/>
        <v>-0.24</v>
      </c>
      <c r="K45" s="173">
        <f t="shared" si="1"/>
        <v>0</v>
      </c>
      <c r="L45" s="174">
        <f t="shared" si="2"/>
        <v>-0.24</v>
      </c>
    </row>
    <row r="46" spans="2:12" ht="14.4" x14ac:dyDescent="0.3">
      <c r="B46" s="239"/>
      <c r="C46" s="239"/>
      <c r="D46" s="239"/>
      <c r="E46" s="171" t="s">
        <v>79</v>
      </c>
      <c r="F46" s="175">
        <v>21</v>
      </c>
      <c r="G46" s="123">
        <v>0.25</v>
      </c>
      <c r="H46" s="236"/>
      <c r="I46" s="238"/>
      <c r="J46" s="84">
        <f t="shared" si="0"/>
        <v>-0.25</v>
      </c>
      <c r="K46" s="173">
        <f t="shared" si="1"/>
        <v>0</v>
      </c>
      <c r="L46" s="174">
        <f t="shared" si="2"/>
        <v>-0.25</v>
      </c>
    </row>
    <row r="47" spans="2:12" ht="14.4" x14ac:dyDescent="0.3">
      <c r="B47" s="232">
        <f>B44+1</f>
        <v>45730</v>
      </c>
      <c r="C47" s="234" t="s">
        <v>44</v>
      </c>
      <c r="D47" s="234" t="s">
        <v>87</v>
      </c>
      <c r="E47" s="171" t="s">
        <v>137</v>
      </c>
      <c r="F47" s="172">
        <v>6.5</v>
      </c>
      <c r="G47" s="119">
        <v>0.57999999999999996</v>
      </c>
      <c r="H47" s="235" t="s">
        <v>52</v>
      </c>
      <c r="I47" s="237" t="s">
        <v>49</v>
      </c>
      <c r="J47" s="84">
        <f t="shared" si="0"/>
        <v>-0.57999999999999996</v>
      </c>
      <c r="K47" s="173">
        <f t="shared" si="1"/>
        <v>0</v>
      </c>
      <c r="L47" s="174">
        <f t="shared" si="2"/>
        <v>-0.57999999999999996</v>
      </c>
    </row>
    <row r="48" spans="2:12" ht="14.4" x14ac:dyDescent="0.3">
      <c r="B48" s="236"/>
      <c r="C48" s="236"/>
      <c r="D48" s="236"/>
      <c r="E48" s="171" t="s">
        <v>57</v>
      </c>
      <c r="F48" s="172">
        <v>9</v>
      </c>
      <c r="G48" s="119">
        <v>0.42</v>
      </c>
      <c r="H48" s="236"/>
      <c r="I48" s="238"/>
      <c r="J48" s="84">
        <f t="shared" si="0"/>
        <v>-0.42</v>
      </c>
      <c r="K48" s="173">
        <f t="shared" si="1"/>
        <v>0</v>
      </c>
      <c r="L48" s="174">
        <f t="shared" si="2"/>
        <v>-0.42</v>
      </c>
    </row>
    <row r="49" spans="2:12" ht="14.4" x14ac:dyDescent="0.3">
      <c r="B49" s="232">
        <f>B47+1</f>
        <v>45731</v>
      </c>
      <c r="C49" s="234" t="s">
        <v>72</v>
      </c>
      <c r="D49" s="234" t="s">
        <v>90</v>
      </c>
      <c r="E49" s="171" t="s">
        <v>61</v>
      </c>
      <c r="F49" s="172">
        <v>18.5</v>
      </c>
      <c r="G49" s="119">
        <v>0.28999999999999998</v>
      </c>
      <c r="H49" s="235" t="s">
        <v>61</v>
      </c>
      <c r="I49" s="237" t="s">
        <v>53</v>
      </c>
      <c r="J49" s="84">
        <f t="shared" si="0"/>
        <v>5.0749999999999993</v>
      </c>
      <c r="K49" s="173">
        <f t="shared" si="1"/>
        <v>0.10149999999999998</v>
      </c>
      <c r="L49" s="174">
        <f t="shared" si="2"/>
        <v>4.9734999999999996</v>
      </c>
    </row>
    <row r="50" spans="2:12" ht="14.4" x14ac:dyDescent="0.3">
      <c r="B50" s="239"/>
      <c r="C50" s="233"/>
      <c r="D50" s="233"/>
      <c r="E50" s="171" t="s">
        <v>48</v>
      </c>
      <c r="F50" s="172">
        <v>11</v>
      </c>
      <c r="G50" s="119">
        <v>0.5</v>
      </c>
      <c r="H50" s="233"/>
      <c r="I50" s="238"/>
      <c r="J50" s="84">
        <f t="shared" si="0"/>
        <v>-0.5</v>
      </c>
      <c r="K50" s="173">
        <f t="shared" si="1"/>
        <v>0</v>
      </c>
      <c r="L50" s="174">
        <f t="shared" si="2"/>
        <v>-0.5</v>
      </c>
    </row>
    <row r="51" spans="2:12" ht="14.4" x14ac:dyDescent="0.3">
      <c r="B51" s="233"/>
      <c r="C51" s="233"/>
      <c r="D51" s="233"/>
      <c r="E51" s="171" t="s">
        <v>75</v>
      </c>
      <c r="F51" s="172">
        <v>26</v>
      </c>
      <c r="G51" s="119">
        <v>0.21</v>
      </c>
      <c r="H51" s="233"/>
      <c r="I51" s="238"/>
      <c r="J51" s="84">
        <f t="shared" si="0"/>
        <v>-0.21</v>
      </c>
      <c r="K51" s="173">
        <f t="shared" si="1"/>
        <v>0</v>
      </c>
      <c r="L51" s="174">
        <f t="shared" si="2"/>
        <v>-0.21</v>
      </c>
    </row>
    <row r="52" spans="2:12" ht="14.4" x14ac:dyDescent="0.3">
      <c r="B52" s="232">
        <f>B49+1</f>
        <v>45732</v>
      </c>
      <c r="C52" s="234" t="s">
        <v>72</v>
      </c>
      <c r="D52" s="234" t="s">
        <v>92</v>
      </c>
      <c r="E52" s="171" t="s">
        <v>48</v>
      </c>
      <c r="F52" s="175">
        <v>8.8000000000000007</v>
      </c>
      <c r="G52" s="119">
        <v>0.46</v>
      </c>
      <c r="H52" s="235" t="s">
        <v>109</v>
      </c>
      <c r="I52" s="237" t="s">
        <v>49</v>
      </c>
      <c r="J52" s="84">
        <f t="shared" si="0"/>
        <v>-0.46</v>
      </c>
      <c r="K52" s="173">
        <f t="shared" si="1"/>
        <v>0</v>
      </c>
      <c r="L52" s="174">
        <f t="shared" si="2"/>
        <v>-0.46</v>
      </c>
    </row>
    <row r="53" spans="2:12" ht="14.4" x14ac:dyDescent="0.3">
      <c r="B53" s="233"/>
      <c r="C53" s="233"/>
      <c r="D53" s="233"/>
      <c r="E53" s="171" t="s">
        <v>61</v>
      </c>
      <c r="F53" s="175">
        <v>16</v>
      </c>
      <c r="G53" s="119">
        <v>0.25</v>
      </c>
      <c r="H53" s="236"/>
      <c r="I53" s="238"/>
      <c r="J53" s="84">
        <f t="shared" si="0"/>
        <v>-0.25</v>
      </c>
      <c r="K53" s="173">
        <f t="shared" si="1"/>
        <v>0</v>
      </c>
      <c r="L53" s="174">
        <f t="shared" si="2"/>
        <v>-0.25</v>
      </c>
    </row>
    <row r="54" spans="2:12" ht="14.4" x14ac:dyDescent="0.3">
      <c r="B54" s="233"/>
      <c r="C54" s="233"/>
      <c r="D54" s="233"/>
      <c r="E54" s="171" t="s">
        <v>79</v>
      </c>
      <c r="F54" s="175">
        <v>14.5</v>
      </c>
      <c r="G54" s="119">
        <v>0.28000000000000003</v>
      </c>
      <c r="H54" s="236"/>
      <c r="I54" s="238"/>
      <c r="J54" s="84">
        <f t="shared" si="0"/>
        <v>-0.28000000000000003</v>
      </c>
      <c r="K54" s="173">
        <f t="shared" si="1"/>
        <v>0</v>
      </c>
      <c r="L54" s="174">
        <f t="shared" si="2"/>
        <v>-0.28000000000000003</v>
      </c>
    </row>
    <row r="55" spans="2:12" ht="14.4" x14ac:dyDescent="0.3">
      <c r="B55" s="252">
        <f>B52+1</f>
        <v>45733</v>
      </c>
      <c r="C55" s="234" t="s">
        <v>95</v>
      </c>
      <c r="D55" s="234" t="s">
        <v>172</v>
      </c>
      <c r="E55" s="171" t="s">
        <v>79</v>
      </c>
      <c r="F55" s="172">
        <v>15.5</v>
      </c>
      <c r="G55" s="119">
        <v>0.27</v>
      </c>
      <c r="H55" s="235" t="s">
        <v>79</v>
      </c>
      <c r="I55" s="237" t="s">
        <v>53</v>
      </c>
      <c r="J55" s="84">
        <f t="shared" si="0"/>
        <v>3.915</v>
      </c>
      <c r="K55" s="173">
        <f t="shared" si="1"/>
        <v>7.8299999999999995E-2</v>
      </c>
      <c r="L55" s="174">
        <f t="shared" si="2"/>
        <v>3.8367</v>
      </c>
    </row>
    <row r="56" spans="2:12" ht="14.4" x14ac:dyDescent="0.3">
      <c r="B56" s="253"/>
      <c r="C56" s="236"/>
      <c r="D56" s="236"/>
      <c r="E56" s="171" t="s">
        <v>61</v>
      </c>
      <c r="F56" s="172">
        <v>14</v>
      </c>
      <c r="G56" s="119">
        <v>0.3</v>
      </c>
      <c r="H56" s="236"/>
      <c r="I56" s="238"/>
      <c r="J56" s="84">
        <f t="shared" si="0"/>
        <v>-0.3</v>
      </c>
      <c r="K56" s="173">
        <f t="shared" si="1"/>
        <v>0</v>
      </c>
      <c r="L56" s="174">
        <f t="shared" si="2"/>
        <v>-0.3</v>
      </c>
    </row>
    <row r="57" spans="2:12" ht="14.4" x14ac:dyDescent="0.3">
      <c r="B57" s="253"/>
      <c r="C57" s="236"/>
      <c r="D57" s="236"/>
      <c r="E57" s="171" t="s">
        <v>52</v>
      </c>
      <c r="F57" s="172">
        <v>10</v>
      </c>
      <c r="G57" s="119">
        <v>0.42</v>
      </c>
      <c r="H57" s="236"/>
      <c r="I57" s="238"/>
      <c r="J57" s="84">
        <f t="shared" si="0"/>
        <v>-0.42</v>
      </c>
      <c r="K57" s="173">
        <f t="shared" si="1"/>
        <v>0</v>
      </c>
      <c r="L57" s="174">
        <f t="shared" si="2"/>
        <v>-0.42</v>
      </c>
    </row>
    <row r="58" spans="2:12" ht="14.4" x14ac:dyDescent="0.3">
      <c r="B58" s="176">
        <f>B55+1</f>
        <v>45734</v>
      </c>
      <c r="C58" s="177"/>
      <c r="D58" s="177" t="s">
        <v>98</v>
      </c>
      <c r="E58" s="178"/>
      <c r="F58" s="179"/>
      <c r="G58" s="132"/>
      <c r="H58" s="178"/>
      <c r="I58" s="132"/>
      <c r="J58" s="180">
        <f t="shared" si="0"/>
        <v>0</v>
      </c>
      <c r="K58" s="181">
        <f t="shared" si="1"/>
        <v>0</v>
      </c>
      <c r="L58" s="182">
        <f>J58-K58</f>
        <v>0</v>
      </c>
    </row>
    <row r="59" spans="2:12" ht="14.4" x14ac:dyDescent="0.3">
      <c r="B59" s="176">
        <f>B58+1</f>
        <v>45735</v>
      </c>
      <c r="C59" s="177"/>
      <c r="D59" s="177" t="s">
        <v>98</v>
      </c>
      <c r="E59" s="178"/>
      <c r="F59" s="183"/>
      <c r="G59" s="131"/>
      <c r="H59" s="178"/>
      <c r="I59" s="132"/>
      <c r="J59" s="180">
        <f t="shared" si="0"/>
        <v>0</v>
      </c>
      <c r="K59" s="181">
        <f t="shared" si="1"/>
        <v>0</v>
      </c>
      <c r="L59" s="182">
        <f t="shared" si="2"/>
        <v>0</v>
      </c>
    </row>
    <row r="60" spans="2:12" ht="14.4" x14ac:dyDescent="0.3">
      <c r="B60" s="232">
        <f>B59+1</f>
        <v>45736</v>
      </c>
      <c r="C60" s="234" t="s">
        <v>173</v>
      </c>
      <c r="D60" s="234" t="s">
        <v>100</v>
      </c>
      <c r="E60" s="171" t="s">
        <v>48</v>
      </c>
      <c r="F60" s="175">
        <v>7.6</v>
      </c>
      <c r="G60" s="123">
        <v>0.53</v>
      </c>
      <c r="H60" s="235" t="s">
        <v>102</v>
      </c>
      <c r="I60" s="237" t="s">
        <v>49</v>
      </c>
      <c r="J60" s="84">
        <f t="shared" si="0"/>
        <v>-0.53</v>
      </c>
      <c r="K60" s="173">
        <f t="shared" si="1"/>
        <v>0</v>
      </c>
      <c r="L60" s="174">
        <f t="shared" si="2"/>
        <v>-0.53</v>
      </c>
    </row>
    <row r="61" spans="2:12" ht="14.4" x14ac:dyDescent="0.3">
      <c r="B61" s="239"/>
      <c r="C61" s="239"/>
      <c r="D61" s="239"/>
      <c r="E61" s="171" t="s">
        <v>137</v>
      </c>
      <c r="F61" s="175">
        <v>16</v>
      </c>
      <c r="G61" s="123">
        <v>0.25</v>
      </c>
      <c r="H61" s="241"/>
      <c r="I61" s="238"/>
      <c r="J61" s="84">
        <f t="shared" si="0"/>
        <v>-0.25</v>
      </c>
      <c r="K61" s="173">
        <f t="shared" si="1"/>
        <v>0</v>
      </c>
      <c r="L61" s="174">
        <f t="shared" si="2"/>
        <v>-0.25</v>
      </c>
    </row>
    <row r="62" spans="2:12" ht="14.4" x14ac:dyDescent="0.3">
      <c r="B62" s="239"/>
      <c r="C62" s="239"/>
      <c r="D62" s="239"/>
      <c r="E62" s="171" t="s">
        <v>52</v>
      </c>
      <c r="F62" s="175">
        <v>18.5</v>
      </c>
      <c r="G62" s="123">
        <v>0.22</v>
      </c>
      <c r="H62" s="236"/>
      <c r="I62" s="238"/>
      <c r="J62" s="84">
        <f t="shared" si="0"/>
        <v>-0.22</v>
      </c>
      <c r="K62" s="173">
        <f t="shared" si="1"/>
        <v>0</v>
      </c>
      <c r="L62" s="174">
        <f t="shared" si="2"/>
        <v>-0.22</v>
      </c>
    </row>
    <row r="63" spans="2:12" ht="14.4" x14ac:dyDescent="0.3">
      <c r="B63" s="232">
        <f>B60+1</f>
        <v>45737</v>
      </c>
      <c r="C63" s="234" t="s">
        <v>99</v>
      </c>
      <c r="D63" s="234" t="s">
        <v>103</v>
      </c>
      <c r="E63" s="171" t="s">
        <v>109</v>
      </c>
      <c r="F63" s="172">
        <v>6.8</v>
      </c>
      <c r="G63" s="119">
        <v>0.49</v>
      </c>
      <c r="H63" s="235" t="s">
        <v>57</v>
      </c>
      <c r="I63" s="237" t="s">
        <v>49</v>
      </c>
      <c r="J63" s="84">
        <f t="shared" si="0"/>
        <v>-0.49</v>
      </c>
      <c r="K63" s="173">
        <f t="shared" si="1"/>
        <v>0</v>
      </c>
      <c r="L63" s="174">
        <f t="shared" si="2"/>
        <v>-0.49</v>
      </c>
    </row>
    <row r="64" spans="2:12" ht="14.4" x14ac:dyDescent="0.3">
      <c r="B64" s="236"/>
      <c r="C64" s="236"/>
      <c r="D64" s="236"/>
      <c r="E64" s="171" t="s">
        <v>157</v>
      </c>
      <c r="F64" s="172">
        <v>10</v>
      </c>
      <c r="G64" s="119">
        <v>0.33</v>
      </c>
      <c r="H64" s="236"/>
      <c r="I64" s="238"/>
      <c r="J64" s="84">
        <f t="shared" si="0"/>
        <v>-0.33</v>
      </c>
      <c r="K64" s="173">
        <f t="shared" si="1"/>
        <v>0</v>
      </c>
      <c r="L64" s="174">
        <f t="shared" si="2"/>
        <v>-0.33</v>
      </c>
    </row>
    <row r="65" spans="2:12" ht="14.4" x14ac:dyDescent="0.3">
      <c r="B65" s="236"/>
      <c r="C65" s="236"/>
      <c r="D65" s="236"/>
      <c r="E65" s="171" t="s">
        <v>149</v>
      </c>
      <c r="F65" s="172">
        <v>18</v>
      </c>
      <c r="G65" s="119">
        <v>0.18</v>
      </c>
      <c r="H65" s="236"/>
      <c r="I65" s="238"/>
      <c r="J65" s="84">
        <f t="shared" si="0"/>
        <v>-0.18</v>
      </c>
      <c r="K65" s="173">
        <f t="shared" si="1"/>
        <v>0</v>
      </c>
      <c r="L65" s="174">
        <f t="shared" si="2"/>
        <v>-0.18</v>
      </c>
    </row>
    <row r="66" spans="2:12" ht="14.4" x14ac:dyDescent="0.3">
      <c r="B66" s="232">
        <f>B63+1</f>
        <v>45738</v>
      </c>
      <c r="C66" s="234" t="s">
        <v>99</v>
      </c>
      <c r="D66" s="234" t="s">
        <v>105</v>
      </c>
      <c r="E66" s="171" t="s">
        <v>57</v>
      </c>
      <c r="F66" s="172">
        <v>6.6</v>
      </c>
      <c r="G66" s="119">
        <v>0.51</v>
      </c>
      <c r="H66" s="235" t="s">
        <v>52</v>
      </c>
      <c r="I66" s="237" t="s">
        <v>49</v>
      </c>
      <c r="J66" s="84">
        <f t="shared" si="0"/>
        <v>-0.51</v>
      </c>
      <c r="K66" s="173">
        <f t="shared" si="1"/>
        <v>0</v>
      </c>
      <c r="L66" s="174">
        <f t="shared" si="2"/>
        <v>-0.51</v>
      </c>
    </row>
    <row r="67" spans="2:12" ht="14.4" x14ac:dyDescent="0.3">
      <c r="B67" s="239"/>
      <c r="C67" s="233"/>
      <c r="D67" s="233"/>
      <c r="E67" s="171" t="s">
        <v>109</v>
      </c>
      <c r="F67" s="172">
        <v>6.8</v>
      </c>
      <c r="G67" s="119">
        <v>0.49</v>
      </c>
      <c r="H67" s="233"/>
      <c r="I67" s="238"/>
      <c r="J67" s="84">
        <f t="shared" si="0"/>
        <v>-0.49</v>
      </c>
      <c r="K67" s="173">
        <f t="shared" si="1"/>
        <v>0</v>
      </c>
      <c r="L67" s="174">
        <f t="shared" si="2"/>
        <v>-0.49</v>
      </c>
    </row>
    <row r="68" spans="2:12" ht="14.4" x14ac:dyDescent="0.3">
      <c r="B68" s="232">
        <f>B66+1</f>
        <v>45739</v>
      </c>
      <c r="C68" s="234" t="s">
        <v>173</v>
      </c>
      <c r="D68" s="234" t="s">
        <v>107</v>
      </c>
      <c r="E68" s="171" t="s">
        <v>48</v>
      </c>
      <c r="F68" s="175">
        <v>9.4</v>
      </c>
      <c r="G68" s="119">
        <v>0.53</v>
      </c>
      <c r="H68" s="235" t="s">
        <v>109</v>
      </c>
      <c r="I68" s="237" t="s">
        <v>49</v>
      </c>
      <c r="J68" s="84">
        <f t="shared" si="0"/>
        <v>-0.53</v>
      </c>
      <c r="K68" s="173">
        <f t="shared" si="1"/>
        <v>0</v>
      </c>
      <c r="L68" s="174">
        <f>J68-K68</f>
        <v>-0.53</v>
      </c>
    </row>
    <row r="69" spans="2:12" ht="14.4" x14ac:dyDescent="0.3">
      <c r="B69" s="233"/>
      <c r="C69" s="233"/>
      <c r="D69" s="233"/>
      <c r="E69" s="171" t="s">
        <v>61</v>
      </c>
      <c r="F69" s="175">
        <v>22</v>
      </c>
      <c r="G69" s="119">
        <v>0.23</v>
      </c>
      <c r="H69" s="236"/>
      <c r="I69" s="238"/>
      <c r="J69" s="84">
        <f t="shared" si="0"/>
        <v>-0.23</v>
      </c>
      <c r="K69" s="173">
        <f t="shared" si="1"/>
        <v>0</v>
      </c>
      <c r="L69" s="174">
        <f t="shared" si="2"/>
        <v>-0.23</v>
      </c>
    </row>
    <row r="70" spans="2:12" ht="14.4" x14ac:dyDescent="0.3">
      <c r="B70" s="233"/>
      <c r="C70" s="233"/>
      <c r="D70" s="233"/>
      <c r="E70" s="171" t="s">
        <v>79</v>
      </c>
      <c r="F70" s="175">
        <v>20</v>
      </c>
      <c r="G70" s="119">
        <v>0.24</v>
      </c>
      <c r="H70" s="236"/>
      <c r="I70" s="238"/>
      <c r="J70" s="84">
        <f t="shared" si="0"/>
        <v>-0.24</v>
      </c>
      <c r="K70" s="173">
        <f t="shared" si="1"/>
        <v>0</v>
      </c>
      <c r="L70" s="174">
        <f t="shared" si="2"/>
        <v>-0.24</v>
      </c>
    </row>
    <row r="71" spans="2:12" ht="14.4" x14ac:dyDescent="0.3">
      <c r="B71" s="232">
        <f>B68+1</f>
        <v>45740</v>
      </c>
      <c r="C71" s="234" t="s">
        <v>99</v>
      </c>
      <c r="D71" s="234" t="s">
        <v>110</v>
      </c>
      <c r="E71" s="171" t="s">
        <v>48</v>
      </c>
      <c r="F71" s="172">
        <v>6.4</v>
      </c>
      <c r="G71" s="119">
        <v>0.56999999999999995</v>
      </c>
      <c r="H71" s="235" t="s">
        <v>79</v>
      </c>
      <c r="I71" s="237" t="s">
        <v>49</v>
      </c>
      <c r="J71" s="84">
        <f t="shared" si="0"/>
        <v>-0.56999999999999995</v>
      </c>
      <c r="K71" s="173">
        <f t="shared" si="1"/>
        <v>0</v>
      </c>
      <c r="L71" s="174">
        <f t="shared" si="2"/>
        <v>-0.56999999999999995</v>
      </c>
    </row>
    <row r="72" spans="2:12" ht="14.4" x14ac:dyDescent="0.3">
      <c r="B72" s="236"/>
      <c r="C72" s="236"/>
      <c r="D72" s="236"/>
      <c r="E72" s="171" t="s">
        <v>61</v>
      </c>
      <c r="F72" s="172">
        <v>11.5</v>
      </c>
      <c r="G72" s="119">
        <v>0.31</v>
      </c>
      <c r="H72" s="236"/>
      <c r="I72" s="238"/>
      <c r="J72" s="84">
        <f t="shared" si="0"/>
        <v>-0.31</v>
      </c>
      <c r="K72" s="173">
        <f t="shared" si="1"/>
        <v>0</v>
      </c>
      <c r="L72" s="174">
        <f t="shared" si="2"/>
        <v>-0.31</v>
      </c>
    </row>
    <row r="73" spans="2:12" ht="14.4" x14ac:dyDescent="0.3">
      <c r="B73" s="236"/>
      <c r="C73" s="236"/>
      <c r="D73" s="236"/>
      <c r="E73" s="171" t="s">
        <v>169</v>
      </c>
      <c r="F73" s="172">
        <v>30</v>
      </c>
      <c r="G73" s="119">
        <v>0.12</v>
      </c>
      <c r="H73" s="236"/>
      <c r="I73" s="238"/>
      <c r="J73" s="84">
        <f t="shared" ref="J73:J95" si="3">IF(I73="w",(F73-1)*G73,-G73)</f>
        <v>-0.12</v>
      </c>
      <c r="K73" s="173">
        <f t="shared" ref="K73:K95" si="4">IF(I73="w",(J73/100*2),0)</f>
        <v>0</v>
      </c>
      <c r="L73" s="174">
        <f t="shared" ref="L73" si="5">J73-K73</f>
        <v>-0.12</v>
      </c>
    </row>
    <row r="74" spans="2:12" ht="14.4" x14ac:dyDescent="0.3">
      <c r="B74" s="232">
        <f>B71+1</f>
        <v>45741</v>
      </c>
      <c r="C74" s="234" t="s">
        <v>99</v>
      </c>
      <c r="D74" s="234" t="s">
        <v>111</v>
      </c>
      <c r="E74" s="171" t="s">
        <v>137</v>
      </c>
      <c r="F74" s="172">
        <v>6.4</v>
      </c>
      <c r="G74" s="119">
        <v>0.43</v>
      </c>
      <c r="H74" s="235" t="s">
        <v>113</v>
      </c>
      <c r="I74" s="237" t="s">
        <v>49</v>
      </c>
      <c r="J74" s="84">
        <f t="shared" si="3"/>
        <v>-0.43</v>
      </c>
      <c r="K74" s="173">
        <f t="shared" si="4"/>
        <v>0</v>
      </c>
      <c r="L74" s="174">
        <f>J74-K74</f>
        <v>-0.43</v>
      </c>
    </row>
    <row r="75" spans="2:12" ht="14.4" x14ac:dyDescent="0.3">
      <c r="B75" s="239"/>
      <c r="C75" s="239"/>
      <c r="D75" s="239"/>
      <c r="E75" s="171" t="s">
        <v>57</v>
      </c>
      <c r="F75" s="172">
        <v>9.4</v>
      </c>
      <c r="G75" s="119">
        <v>0.31</v>
      </c>
      <c r="H75" s="238"/>
      <c r="I75" s="238"/>
      <c r="J75" s="84">
        <f t="shared" si="3"/>
        <v>-0.31</v>
      </c>
      <c r="K75" s="173">
        <f t="shared" si="4"/>
        <v>0</v>
      </c>
      <c r="L75" s="174">
        <f t="shared" ref="L75:L86" si="6">J75-K75</f>
        <v>-0.31</v>
      </c>
    </row>
    <row r="76" spans="2:12" ht="14.4" x14ac:dyDescent="0.3">
      <c r="B76" s="239"/>
      <c r="C76" s="239"/>
      <c r="D76" s="239"/>
      <c r="E76" s="171" t="s">
        <v>52</v>
      </c>
      <c r="F76" s="172">
        <v>11</v>
      </c>
      <c r="G76" s="119">
        <v>0.26</v>
      </c>
      <c r="H76" s="238"/>
      <c r="I76" s="238"/>
      <c r="J76" s="84">
        <f t="shared" si="3"/>
        <v>-0.26</v>
      </c>
      <c r="K76" s="173">
        <f t="shared" si="4"/>
        <v>0</v>
      </c>
      <c r="L76" s="174">
        <f t="shared" si="6"/>
        <v>-0.26</v>
      </c>
    </row>
    <row r="77" spans="2:12" ht="14.4" x14ac:dyDescent="0.3">
      <c r="B77" s="176">
        <f>B74+1</f>
        <v>45742</v>
      </c>
      <c r="C77" s="177"/>
      <c r="D77" s="177" t="s">
        <v>98</v>
      </c>
      <c r="E77" s="178"/>
      <c r="F77" s="183"/>
      <c r="G77" s="131"/>
      <c r="H77" s="178"/>
      <c r="I77" s="132"/>
      <c r="J77" s="180">
        <f t="shared" si="3"/>
        <v>0</v>
      </c>
      <c r="K77" s="181">
        <f t="shared" si="4"/>
        <v>0</v>
      </c>
      <c r="L77" s="182">
        <f t="shared" si="6"/>
        <v>0</v>
      </c>
    </row>
    <row r="78" spans="2:12" ht="14.4" x14ac:dyDescent="0.3">
      <c r="B78" s="232">
        <f>B77+1</f>
        <v>45743</v>
      </c>
      <c r="C78" s="234" t="s">
        <v>114</v>
      </c>
      <c r="D78" s="234" t="s">
        <v>115</v>
      </c>
      <c r="E78" s="171" t="s">
        <v>109</v>
      </c>
      <c r="F78" s="175">
        <v>10.5</v>
      </c>
      <c r="G78" s="123">
        <v>0.35</v>
      </c>
      <c r="H78" s="235" t="s">
        <v>109</v>
      </c>
      <c r="I78" s="237" t="s">
        <v>53</v>
      </c>
      <c r="J78" s="84">
        <f t="shared" si="3"/>
        <v>3.3249999999999997</v>
      </c>
      <c r="K78" s="173">
        <f t="shared" si="4"/>
        <v>6.649999999999999E-2</v>
      </c>
      <c r="L78" s="174">
        <f t="shared" si="6"/>
        <v>3.2584999999999997</v>
      </c>
    </row>
    <row r="79" spans="2:12" ht="14.4" x14ac:dyDescent="0.3">
      <c r="B79" s="239"/>
      <c r="C79" s="239"/>
      <c r="D79" s="239"/>
      <c r="E79" s="171" t="s">
        <v>57</v>
      </c>
      <c r="F79" s="175">
        <v>9.8000000000000007</v>
      </c>
      <c r="G79" s="123">
        <v>0.38</v>
      </c>
      <c r="H79" s="241"/>
      <c r="I79" s="238"/>
      <c r="J79" s="84">
        <f t="shared" si="3"/>
        <v>-0.38</v>
      </c>
      <c r="K79" s="173">
        <f t="shared" si="4"/>
        <v>0</v>
      </c>
      <c r="L79" s="174">
        <f t="shared" si="6"/>
        <v>-0.38</v>
      </c>
    </row>
    <row r="80" spans="2:12" ht="14.4" x14ac:dyDescent="0.3">
      <c r="B80" s="239"/>
      <c r="C80" s="239"/>
      <c r="D80" s="239"/>
      <c r="E80" s="171" t="s">
        <v>137</v>
      </c>
      <c r="F80" s="175">
        <v>14</v>
      </c>
      <c r="G80" s="123">
        <v>0.27</v>
      </c>
      <c r="H80" s="236"/>
      <c r="I80" s="238"/>
      <c r="J80" s="84">
        <f t="shared" si="3"/>
        <v>-0.27</v>
      </c>
      <c r="K80" s="173">
        <f t="shared" si="4"/>
        <v>0</v>
      </c>
      <c r="L80" s="174">
        <f t="shared" si="6"/>
        <v>-0.27</v>
      </c>
    </row>
    <row r="81" spans="2:12" ht="14.4" x14ac:dyDescent="0.3">
      <c r="B81" s="232">
        <f>B78+1</f>
        <v>45744</v>
      </c>
      <c r="C81" s="234" t="s">
        <v>58</v>
      </c>
      <c r="D81" s="234" t="s">
        <v>174</v>
      </c>
      <c r="E81" s="171" t="s">
        <v>52</v>
      </c>
      <c r="F81" s="172">
        <v>10</v>
      </c>
      <c r="G81" s="119">
        <v>0.44</v>
      </c>
      <c r="H81" s="235" t="s">
        <v>102</v>
      </c>
      <c r="I81" s="237" t="s">
        <v>49</v>
      </c>
      <c r="J81" s="84">
        <f t="shared" si="3"/>
        <v>-0.44</v>
      </c>
      <c r="K81" s="173">
        <f t="shared" si="4"/>
        <v>0</v>
      </c>
      <c r="L81" s="174">
        <f t="shared" si="6"/>
        <v>-0.44</v>
      </c>
    </row>
    <row r="82" spans="2:12" ht="14.4" x14ac:dyDescent="0.3">
      <c r="B82" s="236"/>
      <c r="C82" s="236"/>
      <c r="D82" s="236"/>
      <c r="E82" s="171" t="s">
        <v>175</v>
      </c>
      <c r="F82" s="172">
        <v>14.5</v>
      </c>
      <c r="G82" s="119">
        <v>0.3</v>
      </c>
      <c r="H82" s="236"/>
      <c r="I82" s="238"/>
      <c r="J82" s="84">
        <f t="shared" si="3"/>
        <v>-0.3</v>
      </c>
      <c r="K82" s="173">
        <f t="shared" si="4"/>
        <v>0</v>
      </c>
      <c r="L82" s="174">
        <f t="shared" si="6"/>
        <v>-0.3</v>
      </c>
    </row>
    <row r="83" spans="2:12" ht="14.4" x14ac:dyDescent="0.3">
      <c r="B83" s="236"/>
      <c r="C83" s="236"/>
      <c r="D83" s="236"/>
      <c r="E83" s="171" t="s">
        <v>79</v>
      </c>
      <c r="F83" s="172">
        <v>17</v>
      </c>
      <c r="G83" s="119">
        <v>0.26</v>
      </c>
      <c r="H83" s="236"/>
      <c r="I83" s="238"/>
      <c r="J83" s="84">
        <f t="shared" si="3"/>
        <v>-0.26</v>
      </c>
      <c r="K83" s="173">
        <f t="shared" si="4"/>
        <v>0</v>
      </c>
      <c r="L83" s="174">
        <f t="shared" si="6"/>
        <v>-0.26</v>
      </c>
    </row>
    <row r="84" spans="2:12" ht="14.4" x14ac:dyDescent="0.3">
      <c r="B84" s="232">
        <f>B81+1</f>
        <v>45745</v>
      </c>
      <c r="C84" s="234" t="s">
        <v>118</v>
      </c>
      <c r="D84" s="234" t="s">
        <v>119</v>
      </c>
      <c r="E84" s="171" t="s">
        <v>52</v>
      </c>
      <c r="F84" s="172">
        <v>9.8000000000000007</v>
      </c>
      <c r="G84" s="119">
        <v>0.51</v>
      </c>
      <c r="H84" s="235" t="s">
        <v>120</v>
      </c>
      <c r="I84" s="237" t="s">
        <v>49</v>
      </c>
      <c r="J84" s="84">
        <f t="shared" si="3"/>
        <v>-0.51</v>
      </c>
      <c r="K84" s="173">
        <f t="shared" si="4"/>
        <v>0</v>
      </c>
      <c r="L84" s="174">
        <f t="shared" si="6"/>
        <v>-0.51</v>
      </c>
    </row>
    <row r="85" spans="2:12" ht="14.4" x14ac:dyDescent="0.3">
      <c r="B85" s="232"/>
      <c r="C85" s="234"/>
      <c r="D85" s="234"/>
      <c r="E85" s="171" t="s">
        <v>102</v>
      </c>
      <c r="F85" s="172">
        <v>18</v>
      </c>
      <c r="G85" s="119">
        <v>0.26</v>
      </c>
      <c r="H85" s="235"/>
      <c r="I85" s="237"/>
      <c r="J85" s="84">
        <f t="shared" si="3"/>
        <v>-0.26</v>
      </c>
      <c r="K85" s="173">
        <f t="shared" si="4"/>
        <v>0</v>
      </c>
      <c r="L85" s="174">
        <f t="shared" si="6"/>
        <v>-0.26</v>
      </c>
    </row>
    <row r="86" spans="2:12" ht="14.4" x14ac:dyDescent="0.3">
      <c r="B86" s="239"/>
      <c r="C86" s="233"/>
      <c r="D86" s="233"/>
      <c r="E86" s="171" t="s">
        <v>79</v>
      </c>
      <c r="F86" s="172">
        <v>20</v>
      </c>
      <c r="G86" s="119">
        <v>0.23</v>
      </c>
      <c r="H86" s="233"/>
      <c r="I86" s="238"/>
      <c r="J86" s="84">
        <f t="shared" si="3"/>
        <v>-0.23</v>
      </c>
      <c r="K86" s="173">
        <f t="shared" si="4"/>
        <v>0</v>
      </c>
      <c r="L86" s="174">
        <f t="shared" si="6"/>
        <v>-0.23</v>
      </c>
    </row>
    <row r="87" spans="2:12" ht="14.4" x14ac:dyDescent="0.3">
      <c r="B87" s="232">
        <f>B84+1</f>
        <v>45746</v>
      </c>
      <c r="C87" s="236" t="s">
        <v>44</v>
      </c>
      <c r="D87" s="240" t="s">
        <v>176</v>
      </c>
      <c r="E87" s="184" t="s">
        <v>75</v>
      </c>
      <c r="F87" s="184">
        <v>6.6</v>
      </c>
      <c r="G87" s="184">
        <v>0.33</v>
      </c>
      <c r="H87" s="235" t="s">
        <v>75</v>
      </c>
      <c r="I87" s="237" t="s">
        <v>53</v>
      </c>
      <c r="J87" s="84">
        <f t="shared" si="3"/>
        <v>1.8479999999999999</v>
      </c>
      <c r="K87" s="173">
        <f t="shared" si="4"/>
        <v>3.696E-2</v>
      </c>
      <c r="L87" s="174">
        <f>J87-K87</f>
        <v>1.8110399999999998</v>
      </c>
    </row>
    <row r="88" spans="2:12" ht="14.4" x14ac:dyDescent="0.3">
      <c r="B88" s="232"/>
      <c r="C88" s="236"/>
      <c r="D88" s="236"/>
      <c r="E88" s="184" t="s">
        <v>66</v>
      </c>
      <c r="F88" s="184">
        <v>9</v>
      </c>
      <c r="G88" s="184">
        <v>0.33</v>
      </c>
      <c r="H88" s="236"/>
      <c r="I88" s="238"/>
      <c r="J88" s="84">
        <f t="shared" si="3"/>
        <v>-0.33</v>
      </c>
      <c r="K88" s="173">
        <f t="shared" si="4"/>
        <v>0</v>
      </c>
      <c r="L88" s="174">
        <f t="shared" ref="L88:L89" si="7">J88-K88</f>
        <v>-0.33</v>
      </c>
    </row>
    <row r="89" spans="2:12" ht="14.4" x14ac:dyDescent="0.3">
      <c r="B89" s="239"/>
      <c r="C89" s="236"/>
      <c r="D89" s="236"/>
      <c r="E89" s="171" t="s">
        <v>61</v>
      </c>
      <c r="F89" s="184">
        <v>10</v>
      </c>
      <c r="G89" s="184">
        <v>0.33</v>
      </c>
      <c r="H89" s="236"/>
      <c r="I89" s="238"/>
      <c r="J89" s="84">
        <f t="shared" si="3"/>
        <v>-0.33</v>
      </c>
      <c r="K89" s="173">
        <f t="shared" si="4"/>
        <v>0</v>
      </c>
      <c r="L89" s="174">
        <f t="shared" si="7"/>
        <v>-0.33</v>
      </c>
    </row>
    <row r="90" spans="2:12" ht="14.4" x14ac:dyDescent="0.3">
      <c r="B90" s="232">
        <f>B84+1</f>
        <v>45746</v>
      </c>
      <c r="C90" s="234" t="s">
        <v>44</v>
      </c>
      <c r="D90" s="234" t="s">
        <v>121</v>
      </c>
      <c r="E90" s="171" t="s">
        <v>52</v>
      </c>
      <c r="F90" s="171" t="s">
        <v>177</v>
      </c>
      <c r="G90" s="119">
        <v>0.48</v>
      </c>
      <c r="H90" s="235" t="s">
        <v>52</v>
      </c>
      <c r="I90" s="237" t="s">
        <v>53</v>
      </c>
      <c r="J90" s="84">
        <f t="shared" si="3"/>
        <v>4.2240000000000002</v>
      </c>
      <c r="K90" s="173">
        <f t="shared" si="4"/>
        <v>8.448E-2</v>
      </c>
      <c r="L90" s="174">
        <f>J90-K90</f>
        <v>4.1395200000000001</v>
      </c>
    </row>
    <row r="91" spans="2:12" ht="14.4" x14ac:dyDescent="0.3">
      <c r="B91" s="233"/>
      <c r="C91" s="233"/>
      <c r="D91" s="233"/>
      <c r="E91" s="171" t="s">
        <v>102</v>
      </c>
      <c r="F91" s="171" t="s">
        <v>178</v>
      </c>
      <c r="G91" s="119">
        <v>0.25</v>
      </c>
      <c r="H91" s="236"/>
      <c r="I91" s="238"/>
      <c r="J91" s="84">
        <f t="shared" si="3"/>
        <v>-0.25</v>
      </c>
      <c r="K91" s="173">
        <f t="shared" si="4"/>
        <v>0</v>
      </c>
      <c r="L91" s="174">
        <f t="shared" ref="L91:L95" si="8">J91-K91</f>
        <v>-0.25</v>
      </c>
    </row>
    <row r="92" spans="2:12" ht="14.4" x14ac:dyDescent="0.3">
      <c r="B92" s="233"/>
      <c r="C92" s="233"/>
      <c r="D92" s="233"/>
      <c r="E92" s="171" t="s">
        <v>79</v>
      </c>
      <c r="F92" s="171" t="s">
        <v>179</v>
      </c>
      <c r="G92" s="119">
        <v>0.27</v>
      </c>
      <c r="H92" s="236"/>
      <c r="I92" s="238"/>
      <c r="J92" s="84">
        <f t="shared" si="3"/>
        <v>-0.27</v>
      </c>
      <c r="K92" s="173">
        <f t="shared" si="4"/>
        <v>0</v>
      </c>
      <c r="L92" s="174">
        <f t="shared" si="8"/>
        <v>-0.27</v>
      </c>
    </row>
    <row r="93" spans="2:12" ht="14.4" x14ac:dyDescent="0.3">
      <c r="B93" s="232">
        <f>B90+1</f>
        <v>45747</v>
      </c>
      <c r="C93" s="234" t="s">
        <v>44</v>
      </c>
      <c r="D93" s="234" t="s">
        <v>124</v>
      </c>
      <c r="E93" s="171" t="s">
        <v>48</v>
      </c>
      <c r="F93" s="172">
        <v>7.4</v>
      </c>
      <c r="G93" s="119">
        <v>0.48</v>
      </c>
      <c r="H93" s="235" t="s">
        <v>48</v>
      </c>
      <c r="I93" s="237" t="s">
        <v>53</v>
      </c>
      <c r="J93" s="84">
        <f t="shared" si="3"/>
        <v>3.0720000000000001</v>
      </c>
      <c r="K93" s="173">
        <f t="shared" si="4"/>
        <v>6.1440000000000002E-2</v>
      </c>
      <c r="L93" s="174">
        <f t="shared" si="8"/>
        <v>3.0105599999999999</v>
      </c>
    </row>
    <row r="94" spans="2:12" ht="14.4" x14ac:dyDescent="0.3">
      <c r="B94" s="236"/>
      <c r="C94" s="236"/>
      <c r="D94" s="236"/>
      <c r="E94" s="171" t="s">
        <v>52</v>
      </c>
      <c r="F94" s="172">
        <v>9.6</v>
      </c>
      <c r="G94" s="119">
        <v>0.36</v>
      </c>
      <c r="H94" s="236"/>
      <c r="I94" s="238"/>
      <c r="J94" s="84">
        <f t="shared" si="3"/>
        <v>-0.36</v>
      </c>
      <c r="K94" s="173">
        <f t="shared" si="4"/>
        <v>0</v>
      </c>
      <c r="L94" s="174">
        <f t="shared" si="8"/>
        <v>-0.36</v>
      </c>
    </row>
    <row r="95" spans="2:12" ht="14.4" x14ac:dyDescent="0.3">
      <c r="B95" s="236"/>
      <c r="C95" s="236"/>
      <c r="D95" s="236"/>
      <c r="E95" s="171" t="s">
        <v>79</v>
      </c>
      <c r="F95" s="172">
        <v>19.5</v>
      </c>
      <c r="G95" s="119">
        <v>0.18</v>
      </c>
      <c r="H95" s="236"/>
      <c r="I95" s="238"/>
      <c r="J95" s="84">
        <f t="shared" si="3"/>
        <v>-0.18</v>
      </c>
      <c r="K95" s="173">
        <f t="shared" si="4"/>
        <v>0</v>
      </c>
      <c r="L95" s="174">
        <f t="shared" si="8"/>
        <v>-0.18</v>
      </c>
    </row>
    <row r="96" spans="2:12" ht="14.4" x14ac:dyDescent="0.3">
      <c r="B96" s="185"/>
      <c r="C96" s="186"/>
      <c r="D96" s="187"/>
      <c r="E96" s="188" t="s">
        <v>26</v>
      </c>
      <c r="F96" s="189">
        <f>SUM(F9:F95)/84</f>
        <v>11.802380952380949</v>
      </c>
      <c r="G96" s="190">
        <f>SUM(G9:G95)</f>
        <v>29</v>
      </c>
      <c r="H96" s="191" t="s">
        <v>27</v>
      </c>
      <c r="I96" s="192" t="s">
        <v>11</v>
      </c>
      <c r="J96" s="193">
        <f>SUM(J9:J95)</f>
        <v>21.634999999999998</v>
      </c>
      <c r="K96" s="193">
        <f>SUM(K9:K95)</f>
        <v>0.90730000000000011</v>
      </c>
      <c r="L96" s="194">
        <f>J96-K96</f>
        <v>20.727699999999999</v>
      </c>
    </row>
    <row r="97" spans="2:12" x14ac:dyDescent="0.3">
      <c r="B97" s="195"/>
      <c r="C97" s="196"/>
      <c r="D97" s="55"/>
      <c r="E97" s="81"/>
      <c r="F97" s="197"/>
      <c r="G97" s="197"/>
      <c r="H97" s="81"/>
      <c r="J97" s="197"/>
      <c r="K97" s="197"/>
      <c r="L97" s="198"/>
    </row>
  </sheetData>
  <mergeCells count="149">
    <mergeCell ref="H66:H67"/>
    <mergeCell ref="B52:B54"/>
    <mergeCell ref="C52:C54"/>
    <mergeCell ref="D52:D54"/>
    <mergeCell ref="H52:H54"/>
    <mergeCell ref="B55:B57"/>
    <mergeCell ref="C55:C57"/>
    <mergeCell ref="D55:D57"/>
    <mergeCell ref="H55:H57"/>
    <mergeCell ref="J2:K2"/>
    <mergeCell ref="J3:K3"/>
    <mergeCell ref="J4:K4"/>
    <mergeCell ref="B9:B11"/>
    <mergeCell ref="C9:C11"/>
    <mergeCell ref="D9:D11"/>
    <mergeCell ref="H9:H11"/>
    <mergeCell ref="I9:I11"/>
    <mergeCell ref="B12:B14"/>
    <mergeCell ref="C12:C14"/>
    <mergeCell ref="D12:D14"/>
    <mergeCell ref="H12:H14"/>
    <mergeCell ref="I12:I14"/>
    <mergeCell ref="E2:E4"/>
    <mergeCell ref="I15:I17"/>
    <mergeCell ref="B18:B20"/>
    <mergeCell ref="C18:C20"/>
    <mergeCell ref="D18:D20"/>
    <mergeCell ref="H18:H20"/>
    <mergeCell ref="I18:I20"/>
    <mergeCell ref="B21:B23"/>
    <mergeCell ref="C21:C23"/>
    <mergeCell ref="D21:D23"/>
    <mergeCell ref="H21:H23"/>
    <mergeCell ref="I21:I23"/>
    <mergeCell ref="B15:B17"/>
    <mergeCell ref="C15:C17"/>
    <mergeCell ref="D15:D17"/>
    <mergeCell ref="H15:H17"/>
    <mergeCell ref="I24:I26"/>
    <mergeCell ref="B27:B29"/>
    <mergeCell ref="C27:C29"/>
    <mergeCell ref="D27:D29"/>
    <mergeCell ref="H27:H29"/>
    <mergeCell ref="I27:I29"/>
    <mergeCell ref="B30:B32"/>
    <mergeCell ref="C30:C32"/>
    <mergeCell ref="D30:D32"/>
    <mergeCell ref="H30:H32"/>
    <mergeCell ref="I30:I32"/>
    <mergeCell ref="B24:B26"/>
    <mergeCell ref="C24:C26"/>
    <mergeCell ref="D24:D26"/>
    <mergeCell ref="H24:H26"/>
    <mergeCell ref="I33:I35"/>
    <mergeCell ref="B36:B38"/>
    <mergeCell ref="C36:C38"/>
    <mergeCell ref="D36:D38"/>
    <mergeCell ref="H36:H38"/>
    <mergeCell ref="I36:I38"/>
    <mergeCell ref="B39:B41"/>
    <mergeCell ref="C39:C41"/>
    <mergeCell ref="D39:D41"/>
    <mergeCell ref="H39:H41"/>
    <mergeCell ref="I39:I41"/>
    <mergeCell ref="B33:B35"/>
    <mergeCell ref="C33:C35"/>
    <mergeCell ref="D33:D35"/>
    <mergeCell ref="H33:H35"/>
    <mergeCell ref="I42:I43"/>
    <mergeCell ref="B44:B46"/>
    <mergeCell ref="C44:C46"/>
    <mergeCell ref="D44:D46"/>
    <mergeCell ref="H44:H46"/>
    <mergeCell ref="I44:I46"/>
    <mergeCell ref="B47:B48"/>
    <mergeCell ref="C47:C48"/>
    <mergeCell ref="D47:D48"/>
    <mergeCell ref="H47:H48"/>
    <mergeCell ref="I47:I48"/>
    <mergeCell ref="B42:B43"/>
    <mergeCell ref="C42:C43"/>
    <mergeCell ref="D42:D43"/>
    <mergeCell ref="H42:H43"/>
    <mergeCell ref="I49:I51"/>
    <mergeCell ref="I52:I54"/>
    <mergeCell ref="I55:I57"/>
    <mergeCell ref="B60:B62"/>
    <mergeCell ref="C60:C62"/>
    <mergeCell ref="D60:D62"/>
    <mergeCell ref="H60:H62"/>
    <mergeCell ref="I60:I62"/>
    <mergeCell ref="B63:B65"/>
    <mergeCell ref="C63:C65"/>
    <mergeCell ref="D63:D65"/>
    <mergeCell ref="H63:H65"/>
    <mergeCell ref="I63:I65"/>
    <mergeCell ref="B49:B51"/>
    <mergeCell ref="C49:C51"/>
    <mergeCell ref="D49:D51"/>
    <mergeCell ref="H49:H51"/>
    <mergeCell ref="I74:I76"/>
    <mergeCell ref="B78:B80"/>
    <mergeCell ref="C78:C80"/>
    <mergeCell ref="D78:D80"/>
    <mergeCell ref="H78:H80"/>
    <mergeCell ref="I78:I80"/>
    <mergeCell ref="I66:I67"/>
    <mergeCell ref="B68:B70"/>
    <mergeCell ref="C68:C70"/>
    <mergeCell ref="D68:D70"/>
    <mergeCell ref="H68:H70"/>
    <mergeCell ref="I68:I70"/>
    <mergeCell ref="B71:B73"/>
    <mergeCell ref="C71:C73"/>
    <mergeCell ref="D71:D73"/>
    <mergeCell ref="H71:H73"/>
    <mergeCell ref="I71:I73"/>
    <mergeCell ref="B74:B76"/>
    <mergeCell ref="C74:C76"/>
    <mergeCell ref="D74:D76"/>
    <mergeCell ref="H74:H76"/>
    <mergeCell ref="B66:B67"/>
    <mergeCell ref="C66:C67"/>
    <mergeCell ref="D66:D67"/>
    <mergeCell ref="I81:I83"/>
    <mergeCell ref="B84:B86"/>
    <mergeCell ref="C84:C86"/>
    <mergeCell ref="D84:D86"/>
    <mergeCell ref="H84:H86"/>
    <mergeCell ref="I84:I86"/>
    <mergeCell ref="B87:B89"/>
    <mergeCell ref="C87:C89"/>
    <mergeCell ref="D87:D89"/>
    <mergeCell ref="H87:H89"/>
    <mergeCell ref="I87:I89"/>
    <mergeCell ref="B81:B83"/>
    <mergeCell ref="C81:C83"/>
    <mergeCell ref="D81:D83"/>
    <mergeCell ref="H81:H83"/>
    <mergeCell ref="B90:B92"/>
    <mergeCell ref="C90:C92"/>
    <mergeCell ref="D90:D92"/>
    <mergeCell ref="H90:H92"/>
    <mergeCell ref="I90:I92"/>
    <mergeCell ref="B93:B95"/>
    <mergeCell ref="C93:C95"/>
    <mergeCell ref="D93:D95"/>
    <mergeCell ref="H93:H95"/>
    <mergeCell ref="I93:I95"/>
  </mergeCells>
  <conditionalFormatting sqref="I1">
    <cfRule type="cellIs" dxfId="62" priority="62" operator="equal">
      <formula>"D"</formula>
    </cfRule>
    <cfRule type="cellIs" dxfId="61" priority="61" operator="equal">
      <formula>"L"</formula>
    </cfRule>
    <cfRule type="cellIs" dxfId="60" priority="63" operator="equal">
      <formula>"W"</formula>
    </cfRule>
  </conditionalFormatting>
  <conditionalFormatting sqref="I5:I7">
    <cfRule type="cellIs" dxfId="59" priority="60" operator="equal">
      <formula>"W"</formula>
    </cfRule>
    <cfRule type="cellIs" dxfId="58" priority="59" operator="equal">
      <formula>"D"</formula>
    </cfRule>
    <cfRule type="cellIs" dxfId="57" priority="58" operator="equal">
      <formula>"L"</formula>
    </cfRule>
  </conditionalFormatting>
  <conditionalFormatting sqref="I9 I12 I15">
    <cfRule type="cellIs" dxfId="56" priority="43" operator="equal">
      <formula>"L"</formula>
    </cfRule>
    <cfRule type="cellIs" dxfId="55" priority="45" operator="equal">
      <formula>"W"</formula>
    </cfRule>
    <cfRule type="cellIs" dxfId="54" priority="44" operator="equal">
      <formula>"D"</formula>
    </cfRule>
  </conditionalFormatting>
  <conditionalFormatting sqref="I18">
    <cfRule type="cellIs" dxfId="53" priority="48" operator="equal">
      <formula>"W"</formula>
    </cfRule>
    <cfRule type="cellIs" dxfId="52" priority="47" operator="equal">
      <formula>"D"</formula>
    </cfRule>
    <cfRule type="cellIs" dxfId="51" priority="46" operator="equal">
      <formula>"L"</formula>
    </cfRule>
  </conditionalFormatting>
  <conditionalFormatting sqref="I21">
    <cfRule type="cellIs" dxfId="50" priority="49" operator="equal">
      <formula>"L"</formula>
    </cfRule>
    <cfRule type="cellIs" dxfId="49" priority="51" operator="equal">
      <formula>"W"</formula>
    </cfRule>
    <cfRule type="cellIs" dxfId="48" priority="50" operator="equal">
      <formula>"D"</formula>
    </cfRule>
  </conditionalFormatting>
  <conditionalFormatting sqref="I24 I27">
    <cfRule type="cellIs" dxfId="47" priority="54" operator="equal">
      <formula>"W"</formula>
    </cfRule>
    <cfRule type="cellIs" dxfId="46" priority="53" operator="equal">
      <formula>"D"</formula>
    </cfRule>
    <cfRule type="cellIs" dxfId="45" priority="52" operator="equal">
      <formula>"L"</formula>
    </cfRule>
  </conditionalFormatting>
  <conditionalFormatting sqref="I30 I33 I36">
    <cfRule type="cellIs" dxfId="44" priority="32" operator="equal">
      <formula>"D"</formula>
    </cfRule>
    <cfRule type="cellIs" dxfId="43" priority="33" operator="equal">
      <formula>"W"</formula>
    </cfRule>
    <cfRule type="cellIs" dxfId="42" priority="31" operator="equal">
      <formula>"L"</formula>
    </cfRule>
  </conditionalFormatting>
  <conditionalFormatting sqref="I39">
    <cfRule type="cellIs" dxfId="41" priority="36" operator="equal">
      <formula>"W"</formula>
    </cfRule>
    <cfRule type="cellIs" dxfId="40" priority="35" operator="equal">
      <formula>"D"</formula>
    </cfRule>
    <cfRule type="cellIs" dxfId="39" priority="34" operator="equal">
      <formula>"L"</formula>
    </cfRule>
  </conditionalFormatting>
  <conditionalFormatting sqref="I42">
    <cfRule type="cellIs" dxfId="38" priority="38" operator="equal">
      <formula>"D"</formula>
    </cfRule>
    <cfRule type="cellIs" dxfId="37" priority="39" operator="equal">
      <formula>"W"</formula>
    </cfRule>
    <cfRule type="cellIs" dxfId="36" priority="37" operator="equal">
      <formula>"L"</formula>
    </cfRule>
  </conditionalFormatting>
  <conditionalFormatting sqref="I44 I47">
    <cfRule type="cellIs" dxfId="35" priority="40" operator="equal">
      <formula>"L"</formula>
    </cfRule>
    <cfRule type="cellIs" dxfId="34" priority="41" operator="equal">
      <formula>"D"</formula>
    </cfRule>
    <cfRule type="cellIs" dxfId="33" priority="42" operator="equal">
      <formula>"W"</formula>
    </cfRule>
  </conditionalFormatting>
  <conditionalFormatting sqref="I49 I52 I55">
    <cfRule type="cellIs" dxfId="32" priority="22" operator="equal">
      <formula>"L"</formula>
    </cfRule>
    <cfRule type="cellIs" dxfId="31" priority="24" operator="equal">
      <formula>"W"</formula>
    </cfRule>
    <cfRule type="cellIs" dxfId="30" priority="23" operator="equal">
      <formula>"D"</formula>
    </cfRule>
  </conditionalFormatting>
  <conditionalFormatting sqref="I58:I60">
    <cfRule type="cellIs" dxfId="29" priority="26" operator="equal">
      <formula>"D"</formula>
    </cfRule>
    <cfRule type="cellIs" dxfId="28" priority="27" operator="equal">
      <formula>"W"</formula>
    </cfRule>
    <cfRule type="cellIs" dxfId="27" priority="25" operator="equal">
      <formula>"L"</formula>
    </cfRule>
  </conditionalFormatting>
  <conditionalFormatting sqref="I63">
    <cfRule type="cellIs" dxfId="26" priority="28" operator="equal">
      <formula>"L"</formula>
    </cfRule>
    <cfRule type="cellIs" dxfId="25" priority="30" operator="equal">
      <formula>"W"</formula>
    </cfRule>
    <cfRule type="cellIs" dxfId="24" priority="29" operator="equal">
      <formula>"D"</formula>
    </cfRule>
  </conditionalFormatting>
  <conditionalFormatting sqref="I66 I68 I71">
    <cfRule type="cellIs" dxfId="23" priority="10" operator="equal">
      <formula>"L"</formula>
    </cfRule>
    <cfRule type="cellIs" dxfId="22" priority="11" operator="equal">
      <formula>"D"</formula>
    </cfRule>
    <cfRule type="cellIs" dxfId="21" priority="12" operator="equal">
      <formula>"W"</formula>
    </cfRule>
  </conditionalFormatting>
  <conditionalFormatting sqref="I74">
    <cfRule type="cellIs" dxfId="20" priority="15" operator="equal">
      <formula>"W"</formula>
    </cfRule>
    <cfRule type="cellIs" dxfId="19" priority="14" operator="equal">
      <formula>"D"</formula>
    </cfRule>
    <cfRule type="cellIs" dxfId="18" priority="13" operator="equal">
      <formula>"L"</formula>
    </cfRule>
  </conditionalFormatting>
  <conditionalFormatting sqref="I77:I78">
    <cfRule type="cellIs" dxfId="17" priority="18" operator="equal">
      <formula>"W"</formula>
    </cfRule>
    <cfRule type="cellIs" dxfId="16" priority="17" operator="equal">
      <formula>"D"</formula>
    </cfRule>
    <cfRule type="cellIs" dxfId="15" priority="16" operator="equal">
      <formula>"L"</formula>
    </cfRule>
  </conditionalFormatting>
  <conditionalFormatting sqref="I81">
    <cfRule type="cellIs" dxfId="14" priority="19" operator="equal">
      <formula>"L"</formula>
    </cfRule>
    <cfRule type="cellIs" dxfId="13" priority="21" operator="equal">
      <formula>"W"</formula>
    </cfRule>
    <cfRule type="cellIs" dxfId="12" priority="20" operator="equal">
      <formula>"D"</formula>
    </cfRule>
  </conditionalFormatting>
  <conditionalFormatting sqref="I84:I85 I90 I93">
    <cfRule type="cellIs" dxfId="11" priority="8" operator="equal">
      <formula>"D"</formula>
    </cfRule>
    <cfRule type="cellIs" dxfId="10" priority="7" operator="equal">
      <formula>"L"</formula>
    </cfRule>
    <cfRule type="cellIs" dxfId="9" priority="9" operator="equal">
      <formula>"W"</formula>
    </cfRule>
  </conditionalFormatting>
  <conditionalFormatting sqref="I87">
    <cfRule type="cellIs" dxfId="8" priority="4" operator="equal">
      <formula>"L"</formula>
    </cfRule>
    <cfRule type="cellIs" dxfId="7" priority="6" operator="equal">
      <formula>"W"</formula>
    </cfRule>
    <cfRule type="cellIs" dxfId="6" priority="5" operator="equal">
      <formula>"D"</formula>
    </cfRule>
  </conditionalFormatting>
  <conditionalFormatting sqref="I96:I1048576">
    <cfRule type="cellIs" dxfId="5" priority="2" operator="equal">
      <formula>"D"</formula>
    </cfRule>
    <cfRule type="cellIs" dxfId="4" priority="3" operator="equal">
      <formula>"W"</formula>
    </cfRule>
    <cfRule type="cellIs" dxfId="3" priority="1" operator="equal">
      <formula>"L"</formula>
    </cfRule>
  </conditionalFormatting>
  <conditionalFormatting sqref="L8">
    <cfRule type="cellIs" dxfId="2" priority="55" operator="equal">
      <formula>"L"</formula>
    </cfRule>
    <cfRule type="cellIs" dxfId="1" priority="57" operator="equal">
      <formula>"W"</formula>
    </cfRule>
    <cfRule type="cellIs" dxfId="0" priority="56" operator="equal">
      <formula>"D"</formula>
    </cfRule>
  </conditionalFormatting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R22" sqref="R22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2" t="s">
        <v>180</v>
      </c>
    </row>
    <row r="4" spans="2:4" ht="28.8" x14ac:dyDescent="0.3">
      <c r="B4" s="38" t="s">
        <v>0</v>
      </c>
      <c r="C4" s="91" t="s">
        <v>42</v>
      </c>
      <c r="D4" s="91" t="s">
        <v>181</v>
      </c>
    </row>
    <row r="5" spans="2:4" x14ac:dyDescent="0.3">
      <c r="B5" s="41">
        <v>0</v>
      </c>
      <c r="C5" s="39">
        <v>0</v>
      </c>
      <c r="D5" s="40">
        <v>0</v>
      </c>
    </row>
    <row r="6" spans="2:4" x14ac:dyDescent="0.3">
      <c r="B6" s="41">
        <v>1</v>
      </c>
      <c r="C6" s="39">
        <f>SUM('PXCS - Results'!L9:L11)</f>
        <v>1.9583999999999999</v>
      </c>
      <c r="D6" s="40">
        <f>C6+D5</f>
        <v>1.9583999999999999</v>
      </c>
    </row>
    <row r="7" spans="2:4" x14ac:dyDescent="0.3">
      <c r="B7" s="41">
        <v>2</v>
      </c>
      <c r="C7" s="39">
        <f>SUM('PXCS - Results'!L12:L14)</f>
        <v>3.1143999999999998</v>
      </c>
      <c r="D7" s="40">
        <f t="shared" ref="D7:D35" si="0">C7+D6</f>
        <v>5.0728</v>
      </c>
    </row>
    <row r="8" spans="2:4" x14ac:dyDescent="0.3">
      <c r="B8" s="41">
        <v>3</v>
      </c>
      <c r="C8" s="39">
        <f>SUM('PXCS - Results'!L15:L17)</f>
        <v>2.07464</v>
      </c>
      <c r="D8" s="40">
        <f t="shared" si="0"/>
        <v>7.1474399999999996</v>
      </c>
    </row>
    <row r="9" spans="2:4" x14ac:dyDescent="0.3">
      <c r="B9" s="41">
        <v>4</v>
      </c>
      <c r="C9" s="39">
        <f>SUM('PXCS - Results'!L18:L20)</f>
        <v>1.6806000000000003</v>
      </c>
      <c r="D9" s="40">
        <f t="shared" si="0"/>
        <v>8.8280399999999997</v>
      </c>
    </row>
    <row r="10" spans="2:4" x14ac:dyDescent="0.3">
      <c r="B10" s="41">
        <v>5</v>
      </c>
      <c r="C10" s="39">
        <f>SUM('PXCS - Results'!L21:L23)</f>
        <v>1.8723199999999998</v>
      </c>
      <c r="D10" s="40">
        <f t="shared" si="0"/>
        <v>10.70036</v>
      </c>
    </row>
    <row r="11" spans="2:4" x14ac:dyDescent="0.3">
      <c r="B11" s="41">
        <v>6</v>
      </c>
      <c r="C11" s="39">
        <f>SUM('PXCS - Results'!L24:L26)</f>
        <v>2.1320000000000001</v>
      </c>
      <c r="D11" s="40">
        <f t="shared" si="0"/>
        <v>12.83236</v>
      </c>
    </row>
    <row r="12" spans="2:4" x14ac:dyDescent="0.3">
      <c r="B12" s="41">
        <v>7</v>
      </c>
      <c r="C12" s="39">
        <f>SUM('PXCS - Results'!L27:L29)</f>
        <v>2.1891199999999995</v>
      </c>
      <c r="D12" s="40">
        <f t="shared" si="0"/>
        <v>15.021479999999999</v>
      </c>
    </row>
    <row r="13" spans="2:4" x14ac:dyDescent="0.3">
      <c r="B13" s="41">
        <v>8</v>
      </c>
      <c r="C13" s="39">
        <f>SUM('PXCS - Results'!L30:L32)</f>
        <v>-1</v>
      </c>
      <c r="D13" s="40">
        <f t="shared" si="0"/>
        <v>14.021479999999999</v>
      </c>
    </row>
    <row r="14" spans="2:4" x14ac:dyDescent="0.3">
      <c r="B14" s="41">
        <v>9</v>
      </c>
      <c r="C14" s="39">
        <f>SUM('PXCS - Results'!L33:L35)</f>
        <v>3.4763999999999999</v>
      </c>
      <c r="D14" s="40">
        <f t="shared" si="0"/>
        <v>17.497879999999999</v>
      </c>
    </row>
    <row r="15" spans="2:4" x14ac:dyDescent="0.3">
      <c r="B15" s="41">
        <v>10</v>
      </c>
      <c r="C15" s="39">
        <f>SUM('PXCS - Results'!L36:L38)</f>
        <v>-1</v>
      </c>
      <c r="D15" s="40">
        <f t="shared" si="0"/>
        <v>16.497879999999999</v>
      </c>
    </row>
    <row r="16" spans="2:4" x14ac:dyDescent="0.3">
      <c r="B16" s="41">
        <v>11</v>
      </c>
      <c r="C16" s="39">
        <f>SUM('PXCS - Results'!L39:L41)</f>
        <v>-1.01</v>
      </c>
      <c r="D16" s="40">
        <f t="shared" si="0"/>
        <v>15.487879999999999</v>
      </c>
    </row>
    <row r="17" spans="2:4" x14ac:dyDescent="0.3">
      <c r="B17" s="41">
        <v>12</v>
      </c>
      <c r="C17" s="39">
        <f>SUM('PXCS - Results'!L42:L43)</f>
        <v>-1</v>
      </c>
      <c r="D17" s="40">
        <f t="shared" si="0"/>
        <v>14.487879999999999</v>
      </c>
    </row>
    <row r="18" spans="2:4" x14ac:dyDescent="0.3">
      <c r="B18" s="41">
        <v>13</v>
      </c>
      <c r="C18" s="39">
        <f>SUM('PXCS - Results'!L44:L46)</f>
        <v>-1</v>
      </c>
      <c r="D18" s="40">
        <f t="shared" si="0"/>
        <v>13.487879999999999</v>
      </c>
    </row>
    <row r="19" spans="2:4" x14ac:dyDescent="0.3">
      <c r="B19" s="41">
        <v>14</v>
      </c>
      <c r="C19" s="39">
        <f>SUM('PXCS - Results'!L47:L48)</f>
        <v>-1</v>
      </c>
      <c r="D19" s="40">
        <f t="shared" si="0"/>
        <v>12.487879999999999</v>
      </c>
    </row>
    <row r="20" spans="2:4" x14ac:dyDescent="0.3">
      <c r="B20" s="41">
        <v>15</v>
      </c>
      <c r="C20" s="39">
        <f>SUM('PXCS - Results'!L49:L51)</f>
        <v>4.2634999999999996</v>
      </c>
      <c r="D20" s="40">
        <f t="shared" si="0"/>
        <v>16.751379999999997</v>
      </c>
    </row>
    <row r="21" spans="2:4" x14ac:dyDescent="0.3">
      <c r="B21" s="41">
        <v>16</v>
      </c>
      <c r="C21" s="39">
        <f>SUM('PXCS - Results'!L52:L54)</f>
        <v>-0.99</v>
      </c>
      <c r="D21" s="40">
        <f t="shared" si="0"/>
        <v>15.761379999999997</v>
      </c>
    </row>
    <row r="22" spans="2:4" x14ac:dyDescent="0.3">
      <c r="B22" s="41">
        <v>17</v>
      </c>
      <c r="C22" s="39">
        <f>SUM('PXCS - Results'!L55:L57)</f>
        <v>3.1167000000000002</v>
      </c>
      <c r="D22" s="40">
        <f t="shared" si="0"/>
        <v>18.878079999999997</v>
      </c>
    </row>
    <row r="23" spans="2:4" x14ac:dyDescent="0.3">
      <c r="B23" s="41">
        <v>18</v>
      </c>
      <c r="C23" s="39">
        <f>SUM('PXCS - Results'!L58)</f>
        <v>0</v>
      </c>
      <c r="D23" s="40">
        <f t="shared" si="0"/>
        <v>18.878079999999997</v>
      </c>
    </row>
    <row r="24" spans="2:4" x14ac:dyDescent="0.3">
      <c r="B24" s="41">
        <v>19</v>
      </c>
      <c r="C24" s="39">
        <f>SUM('PXCS - Results'!L59)</f>
        <v>0</v>
      </c>
      <c r="D24" s="40">
        <f t="shared" si="0"/>
        <v>18.878079999999997</v>
      </c>
    </row>
    <row r="25" spans="2:4" x14ac:dyDescent="0.3">
      <c r="B25" s="41">
        <v>20</v>
      </c>
      <c r="C25" s="39">
        <f>SUM('PXCS - Results'!L60:L62)</f>
        <v>-1</v>
      </c>
      <c r="D25" s="40">
        <f t="shared" si="0"/>
        <v>17.878079999999997</v>
      </c>
    </row>
    <row r="26" spans="2:4" x14ac:dyDescent="0.3">
      <c r="B26" s="41">
        <v>21</v>
      </c>
      <c r="C26" s="39">
        <f>SUM('PXCS - Results'!L63:L65)</f>
        <v>-1</v>
      </c>
      <c r="D26" s="40">
        <f t="shared" si="0"/>
        <v>16.878079999999997</v>
      </c>
    </row>
    <row r="27" spans="2:4" x14ac:dyDescent="0.3">
      <c r="B27" s="41">
        <v>22</v>
      </c>
      <c r="C27" s="39">
        <f>SUM('PXCS - Results'!L66:L67)</f>
        <v>-1</v>
      </c>
      <c r="D27" s="40">
        <f t="shared" si="0"/>
        <v>15.878079999999997</v>
      </c>
    </row>
    <row r="28" spans="2:4" x14ac:dyDescent="0.3">
      <c r="B28" s="41">
        <v>23</v>
      </c>
      <c r="C28" s="39">
        <f>SUM('PXCS - Results'!L68:L70)</f>
        <v>-1</v>
      </c>
      <c r="D28" s="40">
        <f t="shared" si="0"/>
        <v>14.878079999999997</v>
      </c>
    </row>
    <row r="29" spans="2:4" x14ac:dyDescent="0.3">
      <c r="B29" s="41">
        <v>24</v>
      </c>
      <c r="C29" s="39">
        <f>SUM('PXCS - Results'!L71:L73)</f>
        <v>-0.99999999999999989</v>
      </c>
      <c r="D29" s="40">
        <f t="shared" si="0"/>
        <v>13.878079999999997</v>
      </c>
    </row>
    <row r="30" spans="2:4" x14ac:dyDescent="0.3">
      <c r="B30" s="41">
        <v>25</v>
      </c>
      <c r="C30" s="39">
        <f>SUM('PXCS - Results'!L74:L76)</f>
        <v>-1</v>
      </c>
      <c r="D30" s="40">
        <f t="shared" si="0"/>
        <v>12.878079999999997</v>
      </c>
    </row>
    <row r="31" spans="2:4" x14ac:dyDescent="0.3">
      <c r="B31" s="41">
        <v>26</v>
      </c>
      <c r="C31" s="39">
        <f>SUM('PXCS - Results'!L77)</f>
        <v>0</v>
      </c>
      <c r="D31" s="40">
        <f t="shared" si="0"/>
        <v>12.878079999999997</v>
      </c>
    </row>
    <row r="32" spans="2:4" x14ac:dyDescent="0.3">
      <c r="B32" s="41">
        <v>27</v>
      </c>
      <c r="C32" s="39">
        <f>SUM('PXCS - Results'!L78:L80)</f>
        <v>2.6084999999999998</v>
      </c>
      <c r="D32" s="40">
        <f t="shared" si="0"/>
        <v>15.486579999999996</v>
      </c>
    </row>
    <row r="33" spans="2:4" x14ac:dyDescent="0.3">
      <c r="B33" s="41">
        <v>28</v>
      </c>
      <c r="C33" s="39">
        <f>SUM('PXCS - Results'!L81:L83)</f>
        <v>-1</v>
      </c>
      <c r="D33" s="40">
        <f t="shared" si="0"/>
        <v>14.486579999999996</v>
      </c>
    </row>
    <row r="34" spans="2:4" x14ac:dyDescent="0.3">
      <c r="B34" s="41">
        <v>29</v>
      </c>
      <c r="C34" s="39">
        <f>SUM('PXCS - Results'!L84:L86)</f>
        <v>-1</v>
      </c>
      <c r="D34" s="40">
        <f t="shared" si="0"/>
        <v>13.486579999999996</v>
      </c>
    </row>
    <row r="35" spans="2:4" x14ac:dyDescent="0.3">
      <c r="B35" s="41">
        <v>30</v>
      </c>
      <c r="C35" s="39">
        <f>SUM('PXCS - Results'!L87:L92)</f>
        <v>4.7705599999999997</v>
      </c>
      <c r="D35" s="40">
        <f t="shared" si="0"/>
        <v>18.257139999999996</v>
      </c>
    </row>
    <row r="36" spans="2:4" x14ac:dyDescent="0.3">
      <c r="B36" s="41">
        <v>31</v>
      </c>
      <c r="C36" s="39">
        <f>SUM('PXCS - Results'!L93:L95)</f>
        <v>2.4705599999999999</v>
      </c>
      <c r="D36" s="40">
        <f t="shared" ref="D36" si="1">C36+D35</f>
        <v>20.727699999999995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2025-12-05T20:09:51Z</dcterms:modified>
</cp:coreProperties>
</file>