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13_ncr:1_{81B776F0-856D-4D83-9CFA-31FDB0DB9808}" xr6:coauthVersionLast="47" xr6:coauthVersionMax="47" xr10:uidLastSave="{00000000-0000-0000-0000-000000000000}"/>
  <bookViews>
    <workbookView xWindow="-108" yWindow="-108" windowWidth="23256" windowHeight="12456" tabRatio="870" activeTab="2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2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6" i="6" l="1"/>
  <c r="D36" i="6" s="1"/>
  <c r="C35" i="6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C16" i="6"/>
  <c r="C15" i="6"/>
  <c r="C14" i="6"/>
  <c r="C13" i="6"/>
  <c r="C12" i="6"/>
  <c r="C11" i="6"/>
  <c r="C10" i="6"/>
  <c r="C9" i="6"/>
  <c r="C8" i="6"/>
  <c r="C7" i="6"/>
  <c r="B127" i="5"/>
  <c r="B118" i="5"/>
  <c r="B102" i="5"/>
  <c r="B93" i="5"/>
  <c r="B84" i="5"/>
  <c r="B78" i="5"/>
  <c r="B72" i="5"/>
  <c r="B63" i="5"/>
  <c r="B57" i="5"/>
  <c r="B39" i="5"/>
  <c r="B33" i="5"/>
  <c r="B21" i="5"/>
  <c r="B15" i="5"/>
  <c r="C6" i="6"/>
  <c r="D6" i="6"/>
  <c r="D7" i="6" s="1"/>
  <c r="D8" i="6" s="1"/>
  <c r="G145" i="5"/>
  <c r="K144" i="5"/>
  <c r="L144" i="5" s="1"/>
  <c r="J144" i="5"/>
  <c r="L143" i="5"/>
  <c r="K143" i="5"/>
  <c r="J143" i="5"/>
  <c r="K142" i="5"/>
  <c r="J142" i="5"/>
  <c r="L142" i="5" s="1"/>
  <c r="K141" i="5"/>
  <c r="L141" i="5" s="1"/>
  <c r="J141" i="5"/>
  <c r="K140" i="5"/>
  <c r="J140" i="5"/>
  <c r="L140" i="5" s="1"/>
  <c r="K139" i="5"/>
  <c r="L139" i="5" s="1"/>
  <c r="J139" i="5"/>
  <c r="K138" i="5"/>
  <c r="J138" i="5"/>
  <c r="L138" i="5" s="1"/>
  <c r="K137" i="5"/>
  <c r="J137" i="5"/>
  <c r="L137" i="5" s="1"/>
  <c r="K136" i="5"/>
  <c r="L136" i="5" s="1"/>
  <c r="J136" i="5"/>
  <c r="K135" i="5"/>
  <c r="J135" i="5"/>
  <c r="L135" i="5" s="1"/>
  <c r="L134" i="5"/>
  <c r="K134" i="5"/>
  <c r="J134" i="5"/>
  <c r="K133" i="5"/>
  <c r="J133" i="5"/>
  <c r="L133" i="5" s="1"/>
  <c r="K132" i="5"/>
  <c r="L132" i="5" s="1"/>
  <c r="J132" i="5"/>
  <c r="L131" i="5"/>
  <c r="K131" i="5"/>
  <c r="J131" i="5"/>
  <c r="K130" i="5"/>
  <c r="J130" i="5"/>
  <c r="L130" i="5" s="1"/>
  <c r="K129" i="5"/>
  <c r="L129" i="5" s="1"/>
  <c r="J129" i="5"/>
  <c r="K128" i="5"/>
  <c r="J128" i="5"/>
  <c r="L128" i="5" s="1"/>
  <c r="K127" i="5"/>
  <c r="L127" i="5" s="1"/>
  <c r="J127" i="5"/>
  <c r="K126" i="5"/>
  <c r="J126" i="5"/>
  <c r="L126" i="5" s="1"/>
  <c r="K125" i="5"/>
  <c r="J125" i="5"/>
  <c r="L125" i="5" s="1"/>
  <c r="K124" i="5"/>
  <c r="L124" i="5" s="1"/>
  <c r="J124" i="5"/>
  <c r="K123" i="5"/>
  <c r="J123" i="5"/>
  <c r="L123" i="5" s="1"/>
  <c r="L122" i="5"/>
  <c r="K122" i="5"/>
  <c r="J122" i="5"/>
  <c r="K121" i="5"/>
  <c r="J121" i="5"/>
  <c r="L121" i="5" s="1"/>
  <c r="K120" i="5"/>
  <c r="L120" i="5" s="1"/>
  <c r="J120" i="5"/>
  <c r="L119" i="5"/>
  <c r="K119" i="5"/>
  <c r="J119" i="5"/>
  <c r="K118" i="5"/>
  <c r="J118" i="5"/>
  <c r="L118" i="5" s="1"/>
  <c r="K117" i="5"/>
  <c r="L117" i="5" s="1"/>
  <c r="J117" i="5"/>
  <c r="K116" i="5"/>
  <c r="J116" i="5"/>
  <c r="L116" i="5" s="1"/>
  <c r="K115" i="5"/>
  <c r="L115" i="5" s="1"/>
  <c r="J115" i="5"/>
  <c r="K114" i="5"/>
  <c r="J114" i="5"/>
  <c r="L114" i="5" s="1"/>
  <c r="K113" i="5"/>
  <c r="J113" i="5"/>
  <c r="L113" i="5" s="1"/>
  <c r="K112" i="5"/>
  <c r="L112" i="5" s="1"/>
  <c r="J112" i="5"/>
  <c r="K111" i="5"/>
  <c r="J111" i="5"/>
  <c r="L111" i="5" s="1"/>
  <c r="K110" i="5"/>
  <c r="L110" i="5" s="1"/>
  <c r="J110" i="5"/>
  <c r="K109" i="5"/>
  <c r="J109" i="5"/>
  <c r="L109" i="5" s="1"/>
  <c r="K108" i="5"/>
  <c r="L108" i="5" s="1"/>
  <c r="J108" i="5"/>
  <c r="K107" i="5"/>
  <c r="L107" i="5" s="1"/>
  <c r="J107" i="5"/>
  <c r="K106" i="5"/>
  <c r="J106" i="5"/>
  <c r="L106" i="5" s="1"/>
  <c r="K105" i="5"/>
  <c r="L105" i="5" s="1"/>
  <c r="J105" i="5"/>
  <c r="K104" i="5"/>
  <c r="J104" i="5"/>
  <c r="L104" i="5" s="1"/>
  <c r="L103" i="5"/>
  <c r="K103" i="5"/>
  <c r="J103" i="5"/>
  <c r="K102" i="5"/>
  <c r="J102" i="5"/>
  <c r="L102" i="5" s="1"/>
  <c r="K101" i="5"/>
  <c r="L101" i="5" s="1"/>
  <c r="J101" i="5"/>
  <c r="L100" i="5"/>
  <c r="K100" i="5"/>
  <c r="J100" i="5"/>
  <c r="K99" i="5"/>
  <c r="J99" i="5"/>
  <c r="L99" i="5" s="1"/>
  <c r="K98" i="5"/>
  <c r="L98" i="5" s="1"/>
  <c r="J98" i="5"/>
  <c r="K97" i="5"/>
  <c r="J97" i="5"/>
  <c r="L97" i="5" s="1"/>
  <c r="K96" i="5"/>
  <c r="L96" i="5" s="1"/>
  <c r="J96" i="5"/>
  <c r="K95" i="5"/>
  <c r="J95" i="5"/>
  <c r="L95" i="5" s="1"/>
  <c r="K94" i="5"/>
  <c r="J94" i="5"/>
  <c r="L94" i="5" s="1"/>
  <c r="K93" i="5"/>
  <c r="L93" i="5" s="1"/>
  <c r="J93" i="5"/>
  <c r="K92" i="5"/>
  <c r="J92" i="5"/>
  <c r="L92" i="5" s="1"/>
  <c r="L91" i="5"/>
  <c r="K91" i="5"/>
  <c r="J91" i="5"/>
  <c r="K90" i="5"/>
  <c r="J90" i="5"/>
  <c r="L90" i="5" s="1"/>
  <c r="K89" i="5"/>
  <c r="L89" i="5" s="1"/>
  <c r="J89" i="5"/>
  <c r="L88" i="5"/>
  <c r="K88" i="5"/>
  <c r="J88" i="5"/>
  <c r="J87" i="5"/>
  <c r="K86" i="5"/>
  <c r="L86" i="5" s="1"/>
  <c r="J86" i="5"/>
  <c r="K85" i="5"/>
  <c r="J85" i="5"/>
  <c r="L85" i="5" s="1"/>
  <c r="K84" i="5"/>
  <c r="L84" i="5" s="1"/>
  <c r="J84" i="5"/>
  <c r="K83" i="5"/>
  <c r="J83" i="5"/>
  <c r="L83" i="5" s="1"/>
  <c r="K82" i="5"/>
  <c r="J82" i="5"/>
  <c r="L82" i="5" s="1"/>
  <c r="K81" i="5"/>
  <c r="L81" i="5" s="1"/>
  <c r="J81" i="5"/>
  <c r="K80" i="5"/>
  <c r="J80" i="5"/>
  <c r="L80" i="5" s="1"/>
  <c r="L79" i="5"/>
  <c r="K79" i="5"/>
  <c r="J79" i="5"/>
  <c r="K78" i="5"/>
  <c r="J78" i="5"/>
  <c r="L78" i="5" s="1"/>
  <c r="K77" i="5"/>
  <c r="L77" i="5" s="1"/>
  <c r="J77" i="5"/>
  <c r="L76" i="5"/>
  <c r="K76" i="5"/>
  <c r="J76" i="5"/>
  <c r="K75" i="5"/>
  <c r="J75" i="5"/>
  <c r="L75" i="5" s="1"/>
  <c r="K74" i="5"/>
  <c r="J74" i="5"/>
  <c r="L74" i="5" s="1"/>
  <c r="K73" i="5"/>
  <c r="J73" i="5"/>
  <c r="L73" i="5" s="1"/>
  <c r="K72" i="5"/>
  <c r="L72" i="5" s="1"/>
  <c r="J72" i="5"/>
  <c r="K71" i="5"/>
  <c r="L71" i="5" s="1"/>
  <c r="J71" i="5"/>
  <c r="K70" i="5"/>
  <c r="J70" i="5"/>
  <c r="L70" i="5" s="1"/>
  <c r="K69" i="5"/>
  <c r="J69" i="5"/>
  <c r="L69" i="5" s="1"/>
  <c r="K68" i="5"/>
  <c r="J68" i="5"/>
  <c r="L68" i="5" s="1"/>
  <c r="L67" i="5"/>
  <c r="K67" i="5"/>
  <c r="J67" i="5"/>
  <c r="K66" i="5"/>
  <c r="L66" i="5" s="1"/>
  <c r="J66" i="5"/>
  <c r="K65" i="5"/>
  <c r="L65" i="5" s="1"/>
  <c r="J65" i="5"/>
  <c r="L64" i="5"/>
  <c r="K64" i="5"/>
  <c r="J64" i="5"/>
  <c r="K63" i="5"/>
  <c r="J63" i="5"/>
  <c r="L63" i="5" s="1"/>
  <c r="K62" i="5"/>
  <c r="J62" i="5"/>
  <c r="L62" i="5" s="1"/>
  <c r="K61" i="5"/>
  <c r="J61" i="5"/>
  <c r="L61" i="5" s="1"/>
  <c r="K60" i="5"/>
  <c r="L60" i="5" s="1"/>
  <c r="J60" i="5"/>
  <c r="K59" i="5"/>
  <c r="L59" i="5" s="1"/>
  <c r="J59" i="5"/>
  <c r="K58" i="5"/>
  <c r="J58" i="5"/>
  <c r="L58" i="5" s="1"/>
  <c r="K57" i="5"/>
  <c r="J57" i="5"/>
  <c r="L57" i="5" s="1"/>
  <c r="K56" i="5"/>
  <c r="J56" i="5"/>
  <c r="L56" i="5" s="1"/>
  <c r="L55" i="5"/>
  <c r="K55" i="5"/>
  <c r="J55" i="5"/>
  <c r="K54" i="5"/>
  <c r="L54" i="5" s="1"/>
  <c r="J54" i="5"/>
  <c r="K53" i="5"/>
  <c r="L53" i="5" s="1"/>
  <c r="J53" i="5"/>
  <c r="L52" i="5"/>
  <c r="K52" i="5"/>
  <c r="J52" i="5"/>
  <c r="K51" i="5"/>
  <c r="J51" i="5"/>
  <c r="L51" i="5" s="1"/>
  <c r="K50" i="5"/>
  <c r="J50" i="5"/>
  <c r="L50" i="5" s="1"/>
  <c r="K49" i="5"/>
  <c r="J49" i="5"/>
  <c r="L49" i="5" s="1"/>
  <c r="K48" i="5"/>
  <c r="L48" i="5" s="1"/>
  <c r="J48" i="5"/>
  <c r="K47" i="5"/>
  <c r="L47" i="5" s="1"/>
  <c r="J47" i="5"/>
  <c r="K46" i="5"/>
  <c r="J46" i="5"/>
  <c r="L46" i="5" s="1"/>
  <c r="K45" i="5"/>
  <c r="J45" i="5"/>
  <c r="L45" i="5" s="1"/>
  <c r="K44" i="5"/>
  <c r="J44" i="5"/>
  <c r="L44" i="5" s="1"/>
  <c r="L43" i="5"/>
  <c r="K43" i="5"/>
  <c r="J43" i="5"/>
  <c r="K42" i="5"/>
  <c r="L42" i="5" s="1"/>
  <c r="J42" i="5"/>
  <c r="K41" i="5"/>
  <c r="L41" i="5" s="1"/>
  <c r="J41" i="5"/>
  <c r="L40" i="5"/>
  <c r="K40" i="5"/>
  <c r="J40" i="5"/>
  <c r="K39" i="5"/>
  <c r="J39" i="5"/>
  <c r="L39" i="5" s="1"/>
  <c r="K38" i="5"/>
  <c r="J38" i="5"/>
  <c r="L38" i="5" s="1"/>
  <c r="K37" i="5"/>
  <c r="J37" i="5"/>
  <c r="L37" i="5" s="1"/>
  <c r="K36" i="5"/>
  <c r="L36" i="5" s="1"/>
  <c r="J36" i="5"/>
  <c r="K35" i="5"/>
  <c r="L35" i="5" s="1"/>
  <c r="J35" i="5"/>
  <c r="K34" i="5"/>
  <c r="J34" i="5"/>
  <c r="L34" i="5" s="1"/>
  <c r="K33" i="5"/>
  <c r="J33" i="5"/>
  <c r="L33" i="5" s="1"/>
  <c r="K32" i="5"/>
  <c r="J32" i="5"/>
  <c r="L32" i="5" s="1"/>
  <c r="K31" i="5"/>
  <c r="J31" i="5"/>
  <c r="L31" i="5" s="1"/>
  <c r="K30" i="5"/>
  <c r="L30" i="5" s="1"/>
  <c r="J30" i="5"/>
  <c r="K29" i="5"/>
  <c r="L29" i="5" s="1"/>
  <c r="J29" i="5"/>
  <c r="L28" i="5"/>
  <c r="K28" i="5"/>
  <c r="J28" i="5"/>
  <c r="K27" i="5"/>
  <c r="J27" i="5"/>
  <c r="L27" i="5" s="1"/>
  <c r="K26" i="5"/>
  <c r="J26" i="5"/>
  <c r="L26" i="5" s="1"/>
  <c r="K25" i="5"/>
  <c r="J25" i="5"/>
  <c r="L25" i="5" s="1"/>
  <c r="K24" i="5"/>
  <c r="L24" i="5" s="1"/>
  <c r="J24" i="5"/>
  <c r="K23" i="5"/>
  <c r="L23" i="5" s="1"/>
  <c r="J23" i="5"/>
  <c r="K22" i="5"/>
  <c r="J22" i="5"/>
  <c r="L22" i="5" s="1"/>
  <c r="K21" i="5"/>
  <c r="J21" i="5"/>
  <c r="L21" i="5" s="1"/>
  <c r="K20" i="5"/>
  <c r="J20" i="5"/>
  <c r="L20" i="5" s="1"/>
  <c r="K19" i="5"/>
  <c r="J19" i="5"/>
  <c r="L19" i="5" s="1"/>
  <c r="K18" i="5"/>
  <c r="L18" i="5" s="1"/>
  <c r="J18" i="5"/>
  <c r="K17" i="5"/>
  <c r="L17" i="5" s="1"/>
  <c r="J17" i="5"/>
  <c r="L16" i="5"/>
  <c r="K16" i="5"/>
  <c r="J16" i="5"/>
  <c r="J15" i="5"/>
  <c r="K14" i="5"/>
  <c r="J14" i="5"/>
  <c r="L14" i="5" s="1"/>
  <c r="L13" i="5"/>
  <c r="K13" i="5"/>
  <c r="J13" i="5"/>
  <c r="K12" i="5"/>
  <c r="L12" i="5" s="1"/>
  <c r="J12" i="5"/>
  <c r="K11" i="5"/>
  <c r="L11" i="5" s="1"/>
  <c r="J11" i="5"/>
  <c r="K10" i="5"/>
  <c r="J10" i="5"/>
  <c r="L10" i="5" s="1"/>
  <c r="K9" i="5"/>
  <c r="J9" i="5"/>
  <c r="J145" i="5" s="1"/>
  <c r="B9" i="5"/>
  <c r="L2" i="5"/>
  <c r="D9" i="6" l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B27" i="5"/>
  <c r="B42" i="5" s="1"/>
  <c r="B45" i="5" s="1"/>
  <c r="L9" i="5"/>
  <c r="K15" i="5"/>
  <c r="L15" i="5" s="1"/>
  <c r="K87" i="5"/>
  <c r="L87" i="5" s="1"/>
  <c r="B51" i="5" l="1"/>
  <c r="B66" i="5" s="1"/>
  <c r="B87" i="5" s="1"/>
  <c r="B96" i="5" s="1"/>
  <c r="B105" i="5" s="1"/>
  <c r="B108" i="5" s="1"/>
  <c r="B111" i="5" s="1"/>
  <c r="B112" i="5" s="1"/>
  <c r="B121" i="5" s="1"/>
  <c r="B130" i="5" s="1"/>
  <c r="B133" i="5" s="1"/>
  <c r="B136" i="5" s="1"/>
  <c r="B139" i="5" s="1"/>
  <c r="B142" i="5" s="1"/>
  <c r="K145" i="5"/>
  <c r="L145" i="5" s="1"/>
  <c r="I2" i="5" s="1"/>
  <c r="I3" i="5" s="1"/>
  <c r="L4" i="5" l="1"/>
  <c r="L3" i="5"/>
  <c r="I4" i="5"/>
  <c r="I8" i="1" l="1"/>
  <c r="M38" i="3"/>
  <c r="L38" i="3"/>
  <c r="I38" i="3"/>
  <c r="M7" i="1"/>
  <c r="I3" i="1" l="1"/>
  <c r="L37" i="3"/>
  <c r="M37" i="3" s="1"/>
  <c r="N12" i="1"/>
  <c r="N9" i="1"/>
  <c r="L8" i="3"/>
  <c r="M8" i="3" s="1"/>
  <c r="L9" i="3"/>
  <c r="M9" i="3"/>
  <c r="N9" i="3" s="1"/>
  <c r="N37" i="3" l="1"/>
  <c r="C36" i="4" s="1"/>
  <c r="N8" i="3"/>
  <c r="N27" i="1" l="1"/>
  <c r="N28" i="1"/>
  <c r="N36" i="1"/>
  <c r="N20" i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35" i="3"/>
  <c r="M35" i="3" s="1"/>
  <c r="N35" i="3" s="1"/>
  <c r="L36" i="3"/>
  <c r="M36" i="3"/>
  <c r="N36" i="3" l="1"/>
  <c r="N17" i="1" l="1"/>
  <c r="N19" i="1"/>
  <c r="N2" i="3" l="1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7" i="3" s="1"/>
  <c r="C33" i="4" l="1"/>
  <c r="L19" i="3"/>
  <c r="M19" i="3" s="1"/>
  <c r="M18" i="3"/>
  <c r="L18" i="3"/>
  <c r="M17" i="3"/>
  <c r="L17" i="3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C29" i="4" l="1"/>
  <c r="M16" i="3"/>
  <c r="C22" i="4"/>
  <c r="C35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C34" i="4"/>
  <c r="D7" i="4" l="1"/>
  <c r="N38" i="3"/>
  <c r="N16" i="3"/>
  <c r="C15" i="4" s="1"/>
  <c r="C8" i="4"/>
  <c r="D8" i="4" l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K2" i="3"/>
  <c r="K3" i="3" s="1"/>
  <c r="C7" i="1"/>
  <c r="N4" i="3" l="1"/>
  <c r="N3" i="3"/>
  <c r="K4" i="3"/>
  <c r="L7" i="1"/>
  <c r="I7" i="1" s="1"/>
  <c r="O7" i="1" l="1"/>
  <c r="N7" i="1"/>
  <c r="C6" i="2" l="1"/>
  <c r="D6" i="2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L8" i="1"/>
  <c r="M8" i="1" s="1"/>
  <c r="O8" i="1" l="1"/>
  <c r="N8" i="1"/>
  <c r="C7" i="2"/>
  <c r="D7" i="2" s="1"/>
  <c r="L9" i="1" l="1"/>
  <c r="I9" i="1" s="1"/>
  <c r="M9" i="1" l="1"/>
  <c r="O9" i="1" s="1"/>
  <c r="L10" i="1" s="1"/>
  <c r="I10" i="1" s="1"/>
  <c r="C8" i="2" l="1"/>
  <c r="D8" i="2" s="1"/>
  <c r="M10" i="1"/>
  <c r="C9" i="2" s="1"/>
  <c r="D9" i="2" l="1"/>
  <c r="N10" i="1"/>
  <c r="O10" i="1"/>
  <c r="L11" i="1" s="1"/>
  <c r="I11" i="1" s="1"/>
  <c r="M11" i="1" l="1"/>
  <c r="N11" i="1" s="1"/>
  <c r="C10" i="2" l="1"/>
  <c r="D10" i="2" s="1"/>
  <c r="O11" i="1"/>
  <c r="L12" i="1" l="1"/>
  <c r="I12" i="1" s="1"/>
  <c r="N13" i="1"/>
  <c r="O12" i="1" l="1"/>
  <c r="L13" i="1" s="1"/>
  <c r="I13" i="1" s="1"/>
  <c r="C11" i="2"/>
  <c r="D11" i="2" s="1"/>
  <c r="M13" i="1" l="1"/>
  <c r="C12" i="2" s="1"/>
  <c r="D12" i="2" s="1"/>
  <c r="O13" i="1" l="1"/>
  <c r="L14" i="1" l="1"/>
  <c r="I14" i="1" s="1"/>
  <c r="M14" i="1" l="1"/>
  <c r="C13" i="2" l="1"/>
  <c r="D13" i="2" s="1"/>
  <c r="N14" i="1"/>
  <c r="O14" i="1"/>
  <c r="L15" i="1" s="1"/>
  <c r="I15" i="1" s="1"/>
  <c r="M15" i="1" l="1"/>
  <c r="C14" i="2" l="1"/>
  <c r="D14" i="2" s="1"/>
  <c r="N15" i="1"/>
  <c r="O15" i="1"/>
  <c r="L16" i="1" l="1"/>
  <c r="I16" i="1" s="1"/>
  <c r="M16" i="1" l="1"/>
  <c r="O16" i="1" s="1"/>
  <c r="L17" i="1" s="1"/>
  <c r="I17" i="1" s="1"/>
  <c r="N16" i="1" l="1"/>
  <c r="C15" i="2"/>
  <c r="D15" i="2" s="1"/>
  <c r="M17" i="1" l="1"/>
  <c r="O17" i="1" s="1"/>
  <c r="L18" i="1" s="1"/>
  <c r="I18" i="1" s="1"/>
  <c r="C16" i="2" l="1"/>
  <c r="D16" i="2" s="1"/>
  <c r="M18" i="1" l="1"/>
  <c r="O18" i="1" l="1"/>
  <c r="L19" i="1" s="1"/>
  <c r="I19" i="1" s="1"/>
  <c r="N18" i="1"/>
  <c r="C17" i="2"/>
  <c r="D17" i="2" s="1"/>
  <c r="M19" i="1" l="1"/>
  <c r="O19" i="1" s="1"/>
  <c r="L20" i="1" s="1"/>
  <c r="I20" i="1" s="1"/>
  <c r="M20" i="1" l="1"/>
  <c r="C18" i="2"/>
  <c r="D18" i="2" s="1"/>
  <c r="O20" i="1" l="1"/>
  <c r="C19" i="2"/>
  <c r="D19" i="2" s="1"/>
  <c r="L21" i="1" l="1"/>
  <c r="N21" i="1"/>
  <c r="I21" i="1" l="1"/>
  <c r="O21" i="1" l="1"/>
  <c r="L22" i="1" s="1"/>
  <c r="I22" i="1" s="1"/>
  <c r="C20" i="2"/>
  <c r="D20" i="2" s="1"/>
  <c r="C21" i="2"/>
  <c r="N22" i="1"/>
  <c r="O22" i="1"/>
  <c r="D21" i="2" l="1"/>
  <c r="L23" i="1"/>
  <c r="I23" i="1" s="1"/>
  <c r="M23" i="1" l="1"/>
  <c r="N23" i="1"/>
  <c r="O23" i="1" l="1"/>
  <c r="L24" i="1" s="1"/>
  <c r="C22" i="2"/>
  <c r="D22" i="2" s="1"/>
  <c r="I24" i="1" l="1"/>
  <c r="M24" i="1" s="1"/>
  <c r="O24" i="1" l="1"/>
  <c r="L25" i="1" s="1"/>
  <c r="I25" i="1" s="1"/>
  <c r="M25" i="1" s="1"/>
  <c r="C23" i="2"/>
  <c r="D23" i="2" s="1"/>
  <c r="N24" i="1"/>
  <c r="C24" i="2"/>
  <c r="D24" i="2" s="1"/>
  <c r="N25" i="1"/>
  <c r="O25" i="1"/>
  <c r="L26" i="1" s="1"/>
  <c r="I26" i="1" s="1"/>
  <c r="M26" i="1" l="1"/>
  <c r="N26" i="1" s="1"/>
  <c r="C25" i="2" l="1"/>
  <c r="D25" i="2" s="1"/>
  <c r="O26" i="1"/>
  <c r="L27" i="1" s="1"/>
  <c r="I27" i="1" s="1"/>
  <c r="M27" i="1" l="1"/>
  <c r="O27" i="1" l="1"/>
  <c r="C26" i="2"/>
  <c r="D26" i="2" s="1"/>
  <c r="L28" i="1" l="1"/>
  <c r="M28" i="1" l="1"/>
  <c r="O28" i="1" l="1"/>
  <c r="C27" i="2"/>
  <c r="D27" i="2" s="1"/>
  <c r="L29" i="1" l="1"/>
  <c r="I29" i="1" s="1"/>
  <c r="M29" i="1" l="1"/>
  <c r="C28" i="2" l="1"/>
  <c r="D28" i="2" s="1"/>
  <c r="N29" i="1"/>
  <c r="O29" i="1"/>
  <c r="L30" i="1" s="1"/>
  <c r="I30" i="1" s="1"/>
  <c r="M30" i="1" l="1"/>
  <c r="C29" i="2" l="1"/>
  <c r="D29" i="2" s="1"/>
  <c r="N30" i="1"/>
  <c r="O30" i="1"/>
  <c r="L31" i="1" s="1"/>
  <c r="I31" i="1" s="1"/>
  <c r="M31" i="1" l="1"/>
  <c r="N31" i="1" s="1"/>
  <c r="O31" i="1" l="1"/>
  <c r="C30" i="2"/>
  <c r="D30" i="2" s="1"/>
  <c r="L32" i="1" l="1"/>
  <c r="I32" i="1" s="1"/>
  <c r="M32" i="1" l="1"/>
  <c r="N32" i="1" s="1"/>
  <c r="O32" i="1" l="1"/>
  <c r="C31" i="2"/>
  <c r="D31" i="2" s="1"/>
  <c r="L33" i="1" l="1"/>
  <c r="I33" i="1" s="1"/>
  <c r="M33" i="1" l="1"/>
  <c r="N33" i="1" s="1"/>
  <c r="C32" i="2" l="1"/>
  <c r="D32" i="2" s="1"/>
  <c r="O33" i="1"/>
  <c r="L34" i="1" l="1"/>
  <c r="I34" i="1" s="1"/>
  <c r="M34" i="1" l="1"/>
  <c r="C33" i="2" l="1"/>
  <c r="D33" i="2" s="1"/>
  <c r="N34" i="1"/>
  <c r="O34" i="1"/>
  <c r="L35" i="1" s="1"/>
  <c r="I35" i="1" s="1"/>
  <c r="M35" i="1" l="1"/>
  <c r="C34" i="2" l="1"/>
  <c r="D34" i="2" s="1"/>
  <c r="N35" i="1"/>
  <c r="O35" i="1"/>
  <c r="L36" i="1" s="1"/>
  <c r="I36" i="1" s="1"/>
  <c r="M36" i="1" l="1"/>
  <c r="O36" i="1" l="1"/>
  <c r="L37" i="1" s="1"/>
  <c r="C35" i="2"/>
  <c r="D35" i="2" s="1"/>
  <c r="I37" i="1" l="1"/>
  <c r="M37" i="1" s="1"/>
  <c r="C36" i="2" l="1"/>
  <c r="D36" i="2" s="1"/>
  <c r="N37" i="1"/>
  <c r="O37" i="1"/>
  <c r="O2" i="1" s="1"/>
  <c r="O3" i="1" l="1"/>
  <c r="O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User: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  <comment ref="J8" authorId="0" shapeId="0" xr:uid="{EC539B8E-D325-48E0-8A6A-E233A0F90661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HT: 1-0</t>
        </r>
      </text>
    </comment>
  </commentList>
</comments>
</file>

<file path=xl/sharedStrings.xml><?xml version="1.0" encoding="utf-8"?>
<sst xmlns="http://schemas.openxmlformats.org/spreadsheetml/2006/main" count="760" uniqueCount="199">
  <si>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</si>
  <si>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</si>
  <si>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</si>
  <si>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</si>
  <si>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</si>
  <si>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</si>
  <si>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</si>
  <si>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</si>
  <si>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</si>
  <si>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</si>
  <si>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</si>
  <si>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</si>
  <si>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</si>
  <si>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</si>
  <si>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</si>
  <si>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</si>
  <si>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</si>
  <si>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</si>
  <si>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</si>
  <si>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</si>
  <si>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</si>
  <si>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</si>
  <si>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</si>
  <si>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</si>
  <si>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</si>
  <si>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</si>
  <si>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</si>
  <si>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</si>
  <si>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</si>
  <si>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</si>
  <si>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</si>
  <si>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</si>
  <si>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</si>
  <si>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</si>
  <si>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</si>
  <si>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</si>
  <si>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</si>
  <si>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</si>
  <si>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</si>
  <si>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Profit / Loss (£)</t>
  </si>
  <si>
    <t>Acc Bank (£)</t>
  </si>
  <si>
    <t>Day Points: Profit / Loss</t>
  </si>
  <si>
    <t>Comp</t>
  </si>
  <si>
    <t>FOOTBALL TRADING ROOM - MAY 2025: DAILY RESULTS</t>
  </si>
  <si>
    <t>PRO-GENIE X5 - MAY 2025: DAILY RESULTS</t>
  </si>
  <si>
    <t>PR0-XCS - MAY 2025: DAILY RESULTS</t>
  </si>
  <si>
    <t>UEL</t>
  </si>
  <si>
    <t>Athletic Bilbao v Man United</t>
  </si>
  <si>
    <t>Match Odds</t>
  </si>
  <si>
    <t>Athletic Bilbao</t>
  </si>
  <si>
    <t>0-3</t>
  </si>
  <si>
    <t>L</t>
  </si>
  <si>
    <t>PRL</t>
  </si>
  <si>
    <t>Man City v Woves</t>
  </si>
  <si>
    <t>Match Odds &amp; BTTS</t>
  </si>
  <si>
    <t>Man City / Yes</t>
  </si>
  <si>
    <t>1-0</t>
  </si>
  <si>
    <t>Arsenal v Bournemouth</t>
  </si>
  <si>
    <t>BTTS</t>
  </si>
  <si>
    <t>Yes</t>
  </si>
  <si>
    <t>1-2</t>
  </si>
  <si>
    <t>W</t>
  </si>
  <si>
    <t>Brighton v Newcastle Utd</t>
  </si>
  <si>
    <t>Newcastle</t>
  </si>
  <si>
    <t>1-1</t>
  </si>
  <si>
    <t>Crystal Palace v Notts Forest</t>
  </si>
  <si>
    <t>Notts Forest</t>
  </si>
  <si>
    <t>UCL</t>
  </si>
  <si>
    <t>Inter Milan v Barcelona</t>
  </si>
  <si>
    <t>O/U 3.5 goals</t>
  </si>
  <si>
    <t>Over</t>
  </si>
  <si>
    <t>3-3</t>
  </si>
  <si>
    <t>PSG v Arsenal</t>
  </si>
  <si>
    <t>PSG</t>
  </si>
  <si>
    <t>2-1</t>
  </si>
  <si>
    <t>Man United v Athletic Bilbao</t>
  </si>
  <si>
    <t>Man United</t>
  </si>
  <si>
    <t>4-1</t>
  </si>
  <si>
    <t>CHA</t>
  </si>
  <si>
    <t>Coventry v Sunderland</t>
  </si>
  <si>
    <t>Coventry</t>
  </si>
  <si>
    <t>Southampton vs. Manchester City</t>
  </si>
  <si>
    <t>Asian Handicap</t>
  </si>
  <si>
    <t>Man City -2</t>
  </si>
  <si>
    <t>0-0</t>
  </si>
  <si>
    <t>SEA</t>
  </si>
  <si>
    <t>Napoli vs. Genoa</t>
  </si>
  <si>
    <t>Napoli -1.5</t>
  </si>
  <si>
    <t>2-2</t>
  </si>
  <si>
    <t>Atalanta vs. Roma</t>
  </si>
  <si>
    <t>Draw</t>
  </si>
  <si>
    <t>LAL</t>
  </si>
  <si>
    <t>Real Sociedad vs. Celta Vigo</t>
  </si>
  <si>
    <t>O/U 2.5 goals</t>
  </si>
  <si>
    <t>0-1</t>
  </si>
  <si>
    <t xml:space="preserve">Deportivo Alavés vs. Valencia </t>
  </si>
  <si>
    <t>Double Chance</t>
  </si>
  <si>
    <t>Draw or Away</t>
  </si>
  <si>
    <t>Rayo Vallecano vs. Real Betis</t>
  </si>
  <si>
    <t>Real Betis</t>
  </si>
  <si>
    <t>Aston Villa vs. Tottenham</t>
  </si>
  <si>
    <t>Aston Villa -1.5</t>
  </si>
  <si>
    <t>2-0</t>
  </si>
  <si>
    <t>FAC</t>
  </si>
  <si>
    <t>Crystal Palace vs Manchester City</t>
  </si>
  <si>
    <t>MO&amp;O/U 2.5 goals</t>
  </si>
  <si>
    <t>Man City / Over</t>
  </si>
  <si>
    <t>Arsenal v Newcastle Utd</t>
  </si>
  <si>
    <t>Brighton v Liverpool</t>
  </si>
  <si>
    <t>3-2</t>
  </si>
  <si>
    <t>Crystal Palace v Wolves</t>
  </si>
  <si>
    <t>Crystal Palace</t>
  </si>
  <si>
    <t>4-2</t>
  </si>
  <si>
    <t>Tottenham v Man United</t>
  </si>
  <si>
    <t>No Selection</t>
  </si>
  <si>
    <t>Real Betis v Valencia</t>
  </si>
  <si>
    <t>Bologna v Genoa</t>
  </si>
  <si>
    <t>1-3</t>
  </si>
  <si>
    <t>Man United v Aston Villa</t>
  </si>
  <si>
    <t>Aston Villa</t>
  </si>
  <si>
    <t>BUN</t>
  </si>
  <si>
    <t>Elversberg v Heidenheim</t>
  </si>
  <si>
    <t>Braunschweig v Saarbrucken</t>
  </si>
  <si>
    <t>Under</t>
  </si>
  <si>
    <t>0-2</t>
  </si>
  <si>
    <t>Real Betis v Chelsea</t>
  </si>
  <si>
    <t>Chelsea</t>
  </si>
  <si>
    <t>1-4</t>
  </si>
  <si>
    <t>LI1</t>
  </si>
  <si>
    <t>Reims v Metz</t>
  </si>
  <si>
    <t>SUP</t>
  </si>
  <si>
    <t>Antalyaspor v Trabzonspor</t>
  </si>
  <si>
    <t>Antalyaspor 0</t>
  </si>
  <si>
    <t>PSG v Inter Milan</t>
  </si>
  <si>
    <t>5-0</t>
  </si>
  <si>
    <t>Tottenham v Bodo-Glimt</t>
  </si>
  <si>
    <t>Manchester City v Wolves</t>
  </si>
  <si>
    <t>Half Time</t>
  </si>
  <si>
    <t>Man City</t>
  </si>
  <si>
    <t>Parma v Como</t>
  </si>
  <si>
    <t>Roma v Fiorentina</t>
  </si>
  <si>
    <t>Roma</t>
  </si>
  <si>
    <t>Genoa v AC Milan</t>
  </si>
  <si>
    <t>AC Milan</t>
  </si>
  <si>
    <t>Draw No Bet</t>
  </si>
  <si>
    <t>Barcelona</t>
  </si>
  <si>
    <t>Bodø/Glimt vs. Tottenham</t>
  </si>
  <si>
    <t>AC Milan vs Bologna</t>
  </si>
  <si>
    <t>Bournemouth vs Aston Villa</t>
  </si>
  <si>
    <t>Bournemouth</t>
  </si>
  <si>
    <t>HT</t>
  </si>
  <si>
    <t>Napoli</t>
  </si>
  <si>
    <t>Venezia vs. Fiorentina</t>
  </si>
  <si>
    <t>Sevilla v Las Palmas</t>
  </si>
  <si>
    <t>COI</t>
  </si>
  <si>
    <t>AC Milan vs. Bologna</t>
  </si>
  <si>
    <t>Rayo Vallecano v Real Betis</t>
  </si>
  <si>
    <t>Chelsea v Man United</t>
  </si>
  <si>
    <t>Chelsea -1</t>
  </si>
  <si>
    <t>Crystal Palace v Man City</t>
  </si>
  <si>
    <t>Roma v AC Milan</t>
  </si>
  <si>
    <t>Brighton</t>
  </si>
  <si>
    <t>Tottenham vs. Man United</t>
  </si>
  <si>
    <t>Napoli vs. Cagliari</t>
  </si>
  <si>
    <t>MO &amp; BTTS</t>
  </si>
  <si>
    <t>Napoli / No</t>
  </si>
  <si>
    <t>Bologna vs. Genoa</t>
  </si>
  <si>
    <t>Atalanta vs. Parma</t>
  </si>
  <si>
    <t xml:space="preserve"> Elversberg vs. FC Heidenheim</t>
  </si>
  <si>
    <t>SUL</t>
  </si>
  <si>
    <t>3-1</t>
  </si>
  <si>
    <t>D</t>
  </si>
  <si>
    <t>HT 1-1</t>
  </si>
  <si>
    <t>2-3</t>
  </si>
  <si>
    <t>Athletic Club v Man United</t>
  </si>
  <si>
    <t>Torino v Venezia</t>
  </si>
  <si>
    <t>Man City v Wolves</t>
  </si>
  <si>
    <t>Brighton v Newcastle</t>
  </si>
  <si>
    <t>Crystal Palace v Nottingham Forest</t>
  </si>
  <si>
    <t>Manchester Utd v Athletic Bilbao</t>
  </si>
  <si>
    <t>Bodo-Glimt v Tottenham</t>
  </si>
  <si>
    <t>AC Milan v Bologna</t>
  </si>
  <si>
    <t>Southampton v Man City</t>
  </si>
  <si>
    <t>0-4</t>
  </si>
  <si>
    <t>Bournemouth v Aston Villa</t>
  </si>
  <si>
    <t>Napoli v Genoa</t>
  </si>
  <si>
    <t>3-0</t>
  </si>
  <si>
    <t>Venezia v Fiorentina</t>
  </si>
  <si>
    <t>Atalanta v Roma</t>
  </si>
  <si>
    <t>Real Sociedad v Celta Vigo</t>
  </si>
  <si>
    <t>Alaves v Valencia</t>
  </si>
  <si>
    <t>Aston Villa v Tottenham</t>
  </si>
  <si>
    <t>Arsenal v Newcastle</t>
  </si>
  <si>
    <t>NO SELECTION</t>
  </si>
  <si>
    <t>Napoli v Cagliari</t>
  </si>
  <si>
    <t>Atalanta v Parma</t>
  </si>
  <si>
    <t>Analyaspor v Trabzonspor</t>
  </si>
  <si>
    <t>Bank: Acc Points</t>
  </si>
  <si>
    <t># Matches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</si>
</sst>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dd/dd/mmm"/>
    <numFmt numFmtId="165" formatCode="dd\-mmm\-yyyy"/>
    <numFmt numFmtId="166" formatCode="ddd\ dd\-mmm\-yy"/>
    <numFmt numFmtId="167" formatCode="0.000"/>
    <numFmt numFmtId="168" formatCode="dd/mmm/yy"/>
    <numFmt numFmtId="169" formatCode="#,##0.000"/>
  </numFmts>
  <fonts count="2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</fonts>
  <fills count="22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6">
    <xf numFmtId="0" fontId="0" fillId="0" borderId="0" xfId="0"/>
    <xf numFmtId="0" fontId="1" fillId="0" borderId="1" xfId="0" applyFont="1" applyFill="1" applyBorder="1" applyAlignment="1">
      <alignment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" fontId="0" fillId="0" borderId="1" xfId="0" applyNumberFormat="1" applyFill="1" applyBorder="1"/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Fill="1" applyBorder="1"/>
    <xf numFmtId="0" fontId="9" fillId="0" borderId="0" xfId="0" applyFont="1" applyAlignment="1">
      <alignment horizontal="center"/>
    </xf>
    <xf numFmtId="0" fontId="10" fillId="0" borderId="7" xfId="0" applyFont="1" applyFill="1" applyBorder="1" applyAlignment="1">
      <alignment horizontal="left" indent="2"/>
    </xf>
    <xf numFmtId="0" fontId="8" fillId="0" borderId="8" xfId="0" applyFont="1" applyFill="1" applyBorder="1"/>
    <xf numFmtId="0" fontId="11" fillId="0" borderId="9" xfId="0" applyFont="1" applyFill="1" applyBorder="1" applyAlignment="1">
      <alignment horizontal="left" indent="3"/>
    </xf>
    <xf numFmtId="0" fontId="12" fillId="0" borderId="10" xfId="0" applyFont="1" applyFill="1" applyBorder="1"/>
    <xf numFmtId="0" fontId="8" fillId="0" borderId="10" xfId="0" applyFont="1" applyFill="1" applyBorder="1"/>
    <xf numFmtId="0" fontId="10" fillId="0" borderId="8" xfId="0" applyFont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0" fillId="0" borderId="15" xfId="0" applyFont="1" applyFill="1" applyBorder="1" applyAlignment="1">
      <alignment horizontal="left" indent="2"/>
    </xf>
    <xf numFmtId="0" fontId="8" fillId="0" borderId="0" xfId="0" applyFont="1" applyFill="1" applyBorder="1"/>
    <xf numFmtId="0" fontId="10" fillId="0" borderId="0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0" fontId="0" fillId="0" borderId="0" xfId="0" applyFill="1"/>
    <xf numFmtId="0" fontId="0" fillId="0" borderId="0" xfId="0" applyFill="1" applyBorder="1"/>
    <xf numFmtId="166" fontId="20" fillId="0" borderId="2" xfId="0" applyNumberFormat="1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2" xfId="0" applyNumberFormat="1" applyFont="1" applyBorder="1" applyAlignment="1">
      <alignment horizontal="left" vertical="center"/>
    </xf>
    <xf numFmtId="166" fontId="20" fillId="0" borderId="11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0" fillId="0" borderId="0" xfId="0" applyAlignment="1">
      <alignment wrapText="1"/>
    </xf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24" fillId="0" borderId="0" xfId="0" applyFont="1" applyFill="1" applyBorder="1"/>
    <xf numFmtId="2" fontId="24" fillId="0" borderId="0" xfId="0" applyNumberFormat="1" applyFont="1" applyFill="1" applyBorder="1" applyAlignment="1">
      <alignment horizontal="right"/>
    </xf>
    <xf numFmtId="0" fontId="24" fillId="0" borderId="0" xfId="0" applyFont="1" applyFill="1" applyBorder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0" fillId="0" borderId="25" xfId="0" applyFont="1" applyBorder="1" applyAlignment="1">
      <alignment horizont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5" xfId="0" applyFont="1" applyFill="1" applyBorder="1" applyAlignment="1">
      <alignment horizontal="center"/>
    </xf>
    <xf numFmtId="2" fontId="19" fillId="3" borderId="35" xfId="0" applyNumberFormat="1" applyFont="1" applyFill="1" applyBorder="1" applyAlignment="1">
      <alignment horizontal="center"/>
    </xf>
    <xf numFmtId="2" fontId="19" fillId="7" borderId="36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5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2" fontId="1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right"/>
    </xf>
    <xf numFmtId="0" fontId="17" fillId="13" borderId="1" xfId="0" applyFont="1" applyFill="1" applyBorder="1" applyAlignment="1">
      <alignment horizontal="center" wrapText="1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37" xfId="0" applyNumberFormat="1" applyFont="1" applyFill="1" applyBorder="1" applyAlignment="1">
      <alignment horizontal="left"/>
    </xf>
    <xf numFmtId="0" fontId="0" fillId="16" borderId="37" xfId="0" applyFill="1" applyBorder="1" applyAlignment="1">
      <alignment wrapText="1"/>
    </xf>
    <xf numFmtId="0" fontId="0" fillId="16" borderId="37" xfId="0" applyFill="1" applyBorder="1"/>
    <xf numFmtId="0" fontId="9" fillId="7" borderId="11" xfId="0" applyFont="1" applyFill="1" applyBorder="1" applyAlignment="1">
      <alignment horizontal="center"/>
    </xf>
    <xf numFmtId="0" fontId="9" fillId="7" borderId="38" xfId="0" applyFont="1" applyFill="1" applyBorder="1" applyAlignment="1">
      <alignment horizontal="center"/>
    </xf>
    <xf numFmtId="0" fontId="9" fillId="16" borderId="38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37" xfId="0" applyNumberFormat="1" applyFont="1" applyFill="1" applyBorder="1" applyAlignment="1">
      <alignment horizontal="left"/>
    </xf>
    <xf numFmtId="14" fontId="0" fillId="0" borderId="37" xfId="0" applyNumberFormat="1" applyFont="1" applyFill="1" applyBorder="1" applyAlignment="1">
      <alignment horizontal="left"/>
    </xf>
    <xf numFmtId="0" fontId="0" fillId="0" borderId="37" xfId="0" applyFill="1" applyBorder="1" applyAlignment="1">
      <alignment wrapText="1"/>
    </xf>
    <xf numFmtId="0" fontId="0" fillId="0" borderId="37" xfId="0" applyFill="1" applyBorder="1"/>
    <xf numFmtId="0" fontId="9" fillId="0" borderId="37" xfId="0" applyFont="1" applyFill="1" applyBorder="1" applyAlignment="1">
      <alignment horizontal="center"/>
    </xf>
    <xf numFmtId="2" fontId="9" fillId="0" borderId="37" xfId="0" applyNumberFormat="1" applyFont="1" applyFill="1" applyBorder="1" applyAlignment="1">
      <alignment horizontal="center"/>
    </xf>
    <xf numFmtId="167" fontId="9" fillId="0" borderId="37" xfId="0" applyNumberFormat="1" applyFont="1" applyFill="1" applyBorder="1" applyAlignment="1">
      <alignment horizontal="center"/>
    </xf>
    <xf numFmtId="167" fontId="9" fillId="0" borderId="37" xfId="0" applyNumberFormat="1" applyFont="1" applyFill="1" applyBorder="1" applyAlignment="1">
      <alignment horizontal="right" wrapText="1"/>
    </xf>
    <xf numFmtId="164" fontId="1" fillId="0" borderId="1" xfId="0" applyNumberFormat="1" applyFont="1" applyFill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0" fontId="22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left" vertical="center"/>
    </xf>
    <xf numFmtId="166" fontId="20" fillId="18" borderId="11" xfId="0" applyNumberFormat="1" applyFont="1" applyFill="1" applyBorder="1" applyAlignment="1">
      <alignment horizontal="left" vertical="center"/>
    </xf>
    <xf numFmtId="14" fontId="2" fillId="18" borderId="1" xfId="0" applyNumberFormat="1" applyFont="1" applyFill="1" applyBorder="1" applyAlignment="1">
      <alignment horizontal="left" vertical="center"/>
    </xf>
    <xf numFmtId="0" fontId="1" fillId="18" borderId="1" xfId="0" applyFont="1" applyFill="1" applyBorder="1" applyAlignment="1">
      <alignment vertical="center"/>
    </xf>
    <xf numFmtId="14" fontId="1" fillId="18" borderId="1" xfId="0" applyNumberFormat="1" applyFont="1" applyFill="1" applyBorder="1" applyAlignment="1">
      <alignment horizontal="left" vertical="center"/>
    </xf>
    <xf numFmtId="2" fontId="1" fillId="18" borderId="1" xfId="0" applyNumberFormat="1" applyFont="1" applyFill="1" applyBorder="1" applyAlignment="1">
      <alignment horizontal="center" vertical="center"/>
    </xf>
    <xf numFmtId="0" fontId="21" fillId="18" borderId="2" xfId="0" applyFont="1" applyFill="1" applyBorder="1" applyAlignment="1">
      <alignment horizontal="center" vertical="center"/>
    </xf>
    <xf numFmtId="49" fontId="1" fillId="18" borderId="2" xfId="0" applyNumberFormat="1" applyFont="1" applyFill="1" applyBorder="1" applyAlignment="1">
      <alignment horizontal="center" vertical="center"/>
    </xf>
    <xf numFmtId="0" fontId="22" fillId="18" borderId="2" xfId="0" applyFont="1" applyFill="1" applyBorder="1" applyAlignment="1">
      <alignment horizontal="center" vertical="center"/>
    </xf>
    <xf numFmtId="4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right"/>
    </xf>
    <xf numFmtId="49" fontId="1" fillId="19" borderId="2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/>
    </xf>
    <xf numFmtId="164" fontId="1" fillId="18" borderId="1" xfId="0" applyNumberFormat="1" applyFont="1" applyFill="1" applyBorder="1" applyAlignment="1">
      <alignment horizontal="left" vertical="top"/>
    </xf>
    <xf numFmtId="2" fontId="0" fillId="18" borderId="1" xfId="0" applyNumberFormat="1" applyFill="1" applyBorder="1"/>
    <xf numFmtId="49" fontId="1" fillId="18" borderId="1" xfId="0" applyNumberFormat="1" applyFont="1" applyFill="1" applyBorder="1" applyAlignment="1">
      <alignment horizontal="center" vertical="center"/>
    </xf>
    <xf numFmtId="0" fontId="9" fillId="18" borderId="25" xfId="0" applyFont="1" applyFill="1" applyBorder="1" applyAlignment="1">
      <alignment horizontal="center"/>
    </xf>
    <xf numFmtId="4" fontId="0" fillId="18" borderId="1" xfId="0" applyNumberFormat="1" applyFill="1" applyBorder="1"/>
    <xf numFmtId="4" fontId="0" fillId="18" borderId="1" xfId="0" applyNumberFormat="1" applyFill="1" applyBorder="1" applyAlignment="1">
      <alignment horizontal="center" vertical="center"/>
    </xf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28" xfId="0" applyBorder="1" applyAlignment="1"/>
    <xf numFmtId="0" fontId="0" fillId="0" borderId="15" xfId="0" applyBorder="1" applyAlignment="1"/>
    <xf numFmtId="0" fontId="0" fillId="0" borderId="0" xfId="0" applyBorder="1" applyAlignment="1"/>
    <xf numFmtId="0" fontId="0" fillId="0" borderId="29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30" xfId="0" applyBorder="1" applyAlignment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6" fontId="20" fillId="0" borderId="7" xfId="0" applyNumberFormat="1" applyFont="1" applyBorder="1"/>
    <xf numFmtId="0" fontId="20" fillId="0" borderId="8" xfId="0" applyFont="1" applyBorder="1"/>
    <xf numFmtId="0" fontId="0" fillId="0" borderId="8" xfId="0" applyBorder="1" applyAlignment="1">
      <alignment wrapText="1"/>
    </xf>
    <xf numFmtId="0" fontId="26" fillId="8" borderId="12" xfId="0" applyFont="1" applyFill="1" applyBorder="1" applyAlignment="1">
      <alignment horizontal="center" vertical="center" wrapText="1"/>
    </xf>
    <xf numFmtId="166" fontId="20" fillId="0" borderId="15" xfId="0" applyNumberFormat="1" applyFont="1" applyBorder="1"/>
    <xf numFmtId="0" fontId="26" fillId="8" borderId="16" xfId="0" applyFont="1" applyFill="1" applyBorder="1" applyAlignment="1">
      <alignment horizontal="center" vertical="center" wrapText="1"/>
    </xf>
    <xf numFmtId="166" fontId="20" fillId="0" borderId="9" xfId="0" applyNumberFormat="1" applyFont="1" applyBorder="1"/>
    <xf numFmtId="0" fontId="20" fillId="0" borderId="10" xfId="0" applyFont="1" applyBorder="1"/>
    <xf numFmtId="0" fontId="0" fillId="0" borderId="10" xfId="0" applyBorder="1" applyAlignment="1">
      <alignment wrapText="1"/>
    </xf>
    <xf numFmtId="0" fontId="26" fillId="8" borderId="2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/>
    </xf>
    <xf numFmtId="166" fontId="23" fillId="0" borderId="37" xfId="0" applyNumberFormat="1" applyFont="1" applyBorder="1" applyAlignment="1">
      <alignment horizontal="left"/>
    </xf>
    <xf numFmtId="14" fontId="23" fillId="0" borderId="37" xfId="0" applyNumberFormat="1" applyFont="1" applyBorder="1" applyAlignment="1">
      <alignment horizontal="left"/>
    </xf>
    <xf numFmtId="0" fontId="23" fillId="0" borderId="37" xfId="0" applyFont="1" applyBorder="1" applyAlignment="1">
      <alignment wrapText="1"/>
    </xf>
    <xf numFmtId="0" fontId="19" fillId="0" borderId="37" xfId="0" applyFont="1" applyBorder="1" applyAlignment="1">
      <alignment horizontal="center"/>
    </xf>
    <xf numFmtId="2" fontId="19" fillId="0" borderId="37" xfId="0" applyNumberFormat="1" applyFont="1" applyBorder="1" applyAlignment="1">
      <alignment horizontal="center"/>
    </xf>
    <xf numFmtId="167" fontId="19" fillId="0" borderId="37" xfId="0" applyNumberFormat="1" applyFont="1" applyBorder="1" applyAlignment="1">
      <alignment horizontal="center"/>
    </xf>
    <xf numFmtId="167" fontId="19" fillId="0" borderId="37" xfId="0" applyNumberFormat="1" applyFont="1" applyBorder="1" applyAlignment="1">
      <alignment horizontal="right" wrapText="1"/>
    </xf>
    <xf numFmtId="17" fontId="25" fillId="20" borderId="24" xfId="0" applyNumberFormat="1" applyFont="1" applyFill="1" applyBorder="1" applyAlignment="1">
      <alignment horizontal="left"/>
    </xf>
    <xf numFmtId="0" fontId="25" fillId="20" borderId="39" xfId="0" applyFont="1" applyFill="1" applyBorder="1" applyAlignment="1">
      <alignment horizontal="left"/>
    </xf>
    <xf numFmtId="0" fontId="25" fillId="20" borderId="39" xfId="0" applyFont="1" applyFill="1" applyBorder="1"/>
    <xf numFmtId="0" fontId="25" fillId="20" borderId="39" xfId="0" applyFont="1" applyFill="1" applyBorder="1" applyAlignment="1">
      <alignment horizontal="center"/>
    </xf>
    <xf numFmtId="2" fontId="25" fillId="20" borderId="39" xfId="0" applyNumberFormat="1" applyFont="1" applyFill="1" applyBorder="1" applyAlignment="1">
      <alignment horizontal="center"/>
    </xf>
    <xf numFmtId="0" fontId="25" fillId="20" borderId="17" xfId="0" applyFont="1" applyFill="1" applyBorder="1"/>
    <xf numFmtId="14" fontId="21" fillId="0" borderId="25" xfId="0" applyNumberFormat="1" applyFont="1" applyBorder="1" applyAlignment="1">
      <alignment horizontal="left" vertical="center"/>
    </xf>
    <xf numFmtId="49" fontId="21" fillId="0" borderId="25" xfId="0" applyNumberFormat="1" applyFont="1" applyBorder="1" applyAlignment="1">
      <alignment horizontal="center" vertical="center"/>
    </xf>
    <xf numFmtId="2" fontId="21" fillId="0" borderId="25" xfId="0" applyNumberFormat="1" applyFont="1" applyBorder="1" applyAlignment="1">
      <alignment horizontal="center" vertical="center"/>
    </xf>
    <xf numFmtId="49" fontId="21" fillId="0" borderId="25" xfId="0" applyNumberFormat="1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169" fontId="20" fillId="0" borderId="25" xfId="0" applyNumberFormat="1" applyFont="1" applyBorder="1" applyAlignment="1">
      <alignment horizontal="center" vertical="center"/>
    </xf>
    <xf numFmtId="169" fontId="20" fillId="0" borderId="25" xfId="0" applyNumberFormat="1" applyFont="1" applyBorder="1" applyAlignment="1">
      <alignment horizontal="right"/>
    </xf>
    <xf numFmtId="49" fontId="21" fillId="0" borderId="1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169" fontId="20" fillId="0" borderId="1" xfId="0" applyNumberFormat="1" applyFont="1" applyBorder="1" applyAlignment="1">
      <alignment horizontal="center" vertical="center"/>
    </xf>
    <xf numFmtId="169" fontId="20" fillId="0" borderId="1" xfId="0" applyNumberFormat="1" applyFont="1" applyBorder="1" applyAlignment="1">
      <alignment horizontal="right"/>
    </xf>
    <xf numFmtId="166" fontId="20" fillId="0" borderId="1" xfId="0" applyNumberFormat="1" applyFont="1" applyBorder="1" applyAlignment="1">
      <alignment horizontal="left" vertical="center"/>
    </xf>
    <xf numFmtId="14" fontId="21" fillId="0" borderId="1" xfId="0" applyNumberFormat="1" applyFont="1" applyBorder="1" applyAlignment="1">
      <alignment horizontal="left" vertical="center"/>
    </xf>
    <xf numFmtId="49" fontId="21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66" fontId="20" fillId="0" borderId="2" xfId="0" applyNumberFormat="1" applyFont="1" applyBorder="1" applyAlignment="1">
      <alignment horizontal="left" vertical="center"/>
    </xf>
    <xf numFmtId="14" fontId="21" fillId="0" borderId="2" xfId="0" applyNumberFormat="1" applyFont="1" applyBorder="1" applyAlignment="1">
      <alignment horizontal="left" vertical="center"/>
    </xf>
    <xf numFmtId="49" fontId="21" fillId="0" borderId="2" xfId="0" applyNumberFormat="1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166" fontId="20" fillId="0" borderId="40" xfId="0" applyNumberFormat="1" applyFont="1" applyBorder="1" applyAlignment="1">
      <alignment horizontal="left" vertical="center"/>
    </xf>
    <xf numFmtId="14" fontId="21" fillId="0" borderId="40" xfId="0" applyNumberFormat="1" applyFont="1" applyBorder="1" applyAlignment="1">
      <alignment horizontal="left" vertical="center"/>
    </xf>
    <xf numFmtId="49" fontId="21" fillId="0" borderId="40" xfId="0" applyNumberFormat="1" applyFont="1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166" fontId="20" fillId="21" borderId="1" xfId="0" applyNumberFormat="1" applyFont="1" applyFill="1" applyBorder="1" applyAlignment="1">
      <alignment horizontal="left" vertical="center"/>
    </xf>
    <xf numFmtId="14" fontId="21" fillId="21" borderId="1" xfId="0" applyNumberFormat="1" applyFont="1" applyFill="1" applyBorder="1" applyAlignment="1">
      <alignment horizontal="left" vertical="center"/>
    </xf>
    <xf numFmtId="49" fontId="21" fillId="21" borderId="1" xfId="0" applyNumberFormat="1" applyFont="1" applyFill="1" applyBorder="1" applyAlignment="1">
      <alignment horizontal="center" vertical="center"/>
    </xf>
    <xf numFmtId="2" fontId="21" fillId="21" borderId="1" xfId="0" applyNumberFormat="1" applyFont="1" applyFill="1" applyBorder="1" applyAlignment="1">
      <alignment horizontal="center" vertical="center"/>
    </xf>
    <xf numFmtId="0" fontId="20" fillId="21" borderId="1" xfId="0" applyFont="1" applyFill="1" applyBorder="1" applyAlignment="1">
      <alignment horizontal="center"/>
    </xf>
    <xf numFmtId="0" fontId="22" fillId="21" borderId="1" xfId="0" applyFont="1" applyFill="1" applyBorder="1" applyAlignment="1">
      <alignment horizontal="center" vertical="center"/>
    </xf>
    <xf numFmtId="169" fontId="20" fillId="21" borderId="1" xfId="0" applyNumberFormat="1" applyFont="1" applyFill="1" applyBorder="1" applyAlignment="1">
      <alignment horizontal="center" vertical="center"/>
    </xf>
    <xf numFmtId="169" fontId="20" fillId="21" borderId="1" xfId="0" applyNumberFormat="1" applyFont="1" applyFill="1" applyBorder="1" applyAlignment="1">
      <alignment horizontal="right"/>
    </xf>
    <xf numFmtId="0" fontId="20" fillId="0" borderId="1" xfId="0" applyFont="1" applyBorder="1" applyAlignment="1">
      <alignment horizontal="center"/>
    </xf>
    <xf numFmtId="14" fontId="0" fillId="16" borderId="10" xfId="0" applyNumberFormat="1" applyFill="1" applyBorder="1" applyAlignment="1">
      <alignment horizontal="left"/>
    </xf>
    <xf numFmtId="166" fontId="20" fillId="0" borderId="0" xfId="0" applyNumberFormat="1" applyFont="1" applyAlignment="1">
      <alignment horizontal="left"/>
    </xf>
    <xf numFmtId="14" fontId="0" fillId="0" borderId="0" xfId="0" applyNumberFormat="1" applyAlignment="1">
      <alignment horizontal="left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0" fontId="20" fillId="0" borderId="40" xfId="0" applyFont="1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25" xfId="0" applyBorder="1" applyAlignment="1">
      <alignment vertical="center"/>
    </xf>
  </cellXfs>
  <cellStyles count="1">
    <cellStyle name="Normal" xfId="0" builtinId="0"/>
  </cellStyles>
  <dxfs count="112"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CCFF33"/>
      <color rgb="FFFFFF00"/>
      <color rgb="FF00CC00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May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4362006011078272E-2"/>
          <c:y val="0.19311638021007055"/>
          <c:w val="0.90250445035064619"/>
          <c:h val="0.69116028370930982"/>
        </c:manualLayout>
      </c:layout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-4</c:v>
                </c:pt>
                <c:pt idx="2">
                  <c:v>-4</c:v>
                </c:pt>
                <c:pt idx="3">
                  <c:v>3.1360000000000001</c:v>
                </c:pt>
                <c:pt idx="4">
                  <c:v>-4</c:v>
                </c:pt>
                <c:pt idx="5">
                  <c:v>-4</c:v>
                </c:pt>
                <c:pt idx="6">
                  <c:v>5.1743999999999994</c:v>
                </c:pt>
                <c:pt idx="7">
                  <c:v>5.0175999999999989</c:v>
                </c:pt>
                <c:pt idx="8">
                  <c:v>4.1551999999999998</c:v>
                </c:pt>
                <c:pt idx="9">
                  <c:v>-4</c:v>
                </c:pt>
                <c:pt idx="10">
                  <c:v>0</c:v>
                </c:pt>
                <c:pt idx="11">
                  <c:v>-4</c:v>
                </c:pt>
                <c:pt idx="12">
                  <c:v>-4</c:v>
                </c:pt>
                <c:pt idx="13">
                  <c:v>-4</c:v>
                </c:pt>
                <c:pt idx="14">
                  <c:v>-3</c:v>
                </c:pt>
                <c:pt idx="15">
                  <c:v>-4</c:v>
                </c:pt>
                <c:pt idx="16">
                  <c:v>3.5671999999999997</c:v>
                </c:pt>
                <c:pt idx="17">
                  <c:v>-4</c:v>
                </c:pt>
                <c:pt idx="18">
                  <c:v>3.6063999999999998</c:v>
                </c:pt>
                <c:pt idx="19">
                  <c:v>5.1743999999999994</c:v>
                </c:pt>
                <c:pt idx="20">
                  <c:v>6.5856000000000003</c:v>
                </c:pt>
                <c:pt idx="21">
                  <c:v>-4</c:v>
                </c:pt>
                <c:pt idx="22">
                  <c:v>0</c:v>
                </c:pt>
                <c:pt idx="23">
                  <c:v>3.9984000000000002</c:v>
                </c:pt>
                <c:pt idx="24">
                  <c:v>3.4887999999999995</c:v>
                </c:pt>
                <c:pt idx="25">
                  <c:v>-4</c:v>
                </c:pt>
                <c:pt idx="26">
                  <c:v>3.2144000000000004</c:v>
                </c:pt>
                <c:pt idx="27">
                  <c:v>4.3904000000000005</c:v>
                </c:pt>
                <c:pt idx="28">
                  <c:v>3.5671999999999997</c:v>
                </c:pt>
                <c:pt idx="29">
                  <c:v>-4</c:v>
                </c:pt>
                <c:pt idx="30">
                  <c:v>-4</c:v>
                </c:pt>
                <c:pt idx="31">
                  <c:v>4.9391999999999996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-4</c:v>
                </c:pt>
                <c:pt idx="2">
                  <c:v>-8</c:v>
                </c:pt>
                <c:pt idx="3">
                  <c:v>-4.8639999999999999</c:v>
                </c:pt>
                <c:pt idx="4">
                  <c:v>-8.8640000000000008</c:v>
                </c:pt>
                <c:pt idx="5">
                  <c:v>-12.864000000000001</c:v>
                </c:pt>
                <c:pt idx="6">
                  <c:v>-7.6896000000000013</c:v>
                </c:pt>
                <c:pt idx="7">
                  <c:v>-2.6720000000000024</c:v>
                </c:pt>
                <c:pt idx="8">
                  <c:v>1.4831999999999974</c:v>
                </c:pt>
                <c:pt idx="9">
                  <c:v>-2.5168000000000026</c:v>
                </c:pt>
                <c:pt idx="10">
                  <c:v>-2.5168000000000026</c:v>
                </c:pt>
                <c:pt idx="11">
                  <c:v>-6.5168000000000026</c:v>
                </c:pt>
                <c:pt idx="12">
                  <c:v>-10.516800000000003</c:v>
                </c:pt>
                <c:pt idx="13">
                  <c:v>-14.516800000000003</c:v>
                </c:pt>
                <c:pt idx="14">
                  <c:v>-17.516800000000003</c:v>
                </c:pt>
                <c:pt idx="15">
                  <c:v>-21.516800000000003</c:v>
                </c:pt>
                <c:pt idx="16">
                  <c:v>-17.949600000000004</c:v>
                </c:pt>
                <c:pt idx="17">
                  <c:v>-21.949600000000004</c:v>
                </c:pt>
                <c:pt idx="18">
                  <c:v>-18.343200000000003</c:v>
                </c:pt>
                <c:pt idx="19">
                  <c:v>-13.168800000000005</c:v>
                </c:pt>
                <c:pt idx="20">
                  <c:v>-6.5832000000000042</c:v>
                </c:pt>
                <c:pt idx="21">
                  <c:v>-10.583200000000005</c:v>
                </c:pt>
                <c:pt idx="22">
                  <c:v>-10.583200000000005</c:v>
                </c:pt>
                <c:pt idx="23">
                  <c:v>-6.5848000000000049</c:v>
                </c:pt>
                <c:pt idx="24">
                  <c:v>-3.0960000000000054</c:v>
                </c:pt>
                <c:pt idx="25">
                  <c:v>-7.0960000000000054</c:v>
                </c:pt>
                <c:pt idx="26">
                  <c:v>-3.881600000000005</c:v>
                </c:pt>
                <c:pt idx="27">
                  <c:v>0.50879999999999548</c:v>
                </c:pt>
                <c:pt idx="28">
                  <c:v>4.0759999999999952</c:v>
                </c:pt>
                <c:pt idx="29">
                  <c:v>7.5999999999995183E-2</c:v>
                </c:pt>
                <c:pt idx="30">
                  <c:v>-3.9240000000000048</c:v>
                </c:pt>
                <c:pt idx="31">
                  <c:v>1.0151999999999948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Chart'!$E$5:$E$35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May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53.333333333333329</c:v>
                </c:pt>
                <c:pt idx="2">
                  <c:v>59.36969696969696</c:v>
                </c:pt>
                <c:pt idx="3">
                  <c:v>-67.436547291092737</c:v>
                </c:pt>
                <c:pt idx="4">
                  <c:v>47.512112864178974</c:v>
                </c:pt>
                <c:pt idx="5">
                  <c:v>52.983204648538987</c:v>
                </c:pt>
                <c:pt idx="6">
                  <c:v>0</c:v>
                </c:pt>
                <c:pt idx="7">
                  <c:v>-69.440109122706389</c:v>
                </c:pt>
                <c:pt idx="8">
                  <c:v>-65.231617660724183</c:v>
                </c:pt>
                <c:pt idx="9">
                  <c:v>49.022549029877574</c:v>
                </c:pt>
                <c:pt idx="10">
                  <c:v>-64.249249864915299</c:v>
                </c:pt>
                <c:pt idx="11">
                  <c:v>-60.35535593370831</c:v>
                </c:pt>
                <c:pt idx="12">
                  <c:v>56.697455574089624</c:v>
                </c:pt>
                <c:pt idx="13">
                  <c:v>-60.133665002822333</c:v>
                </c:pt>
                <c:pt idx="14">
                  <c:v>-56.489200457196731</c:v>
                </c:pt>
                <c:pt idx="15">
                  <c:v>0</c:v>
                </c:pt>
                <c:pt idx="16">
                  <c:v>0</c:v>
                </c:pt>
                <c:pt idx="17">
                  <c:v>-53.06561255069996</c:v>
                </c:pt>
                <c:pt idx="18">
                  <c:v>37.885631263469435</c:v>
                </c:pt>
                <c:pt idx="19">
                  <c:v>43.802315495238062</c:v>
                </c:pt>
                <c:pt idx="20">
                  <c:v>40.552221609574069</c:v>
                </c:pt>
                <c:pt idx="21">
                  <c:v>-57.258009872977638</c:v>
                </c:pt>
                <c:pt idx="22">
                  <c:v>0</c:v>
                </c:pt>
                <c:pt idx="23">
                  <c:v>47.333288161661514</c:v>
                </c:pt>
                <c:pt idx="24">
                  <c:v>42.4923836905825</c:v>
                </c:pt>
                <c:pt idx="25">
                  <c:v>39.685311071022802</c:v>
                </c:pt>
                <c:pt idx="26">
                  <c:v>41.913144996909438</c:v>
                </c:pt>
                <c:pt idx="27">
                  <c:v>71.878428767605428</c:v>
                </c:pt>
                <c:pt idx="28">
                  <c:v>58.253421409763334</c:v>
                </c:pt>
                <c:pt idx="29">
                  <c:v>65.578192080431251</c:v>
                </c:pt>
                <c:pt idx="30">
                  <c:v>-76.038383224795751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Bank (£)</c:v>
                </c:pt>
              </c:strCache>
            </c:strRef>
          </c:tx>
          <c:spPr>
            <a:ln w="25400" cap="rnd">
              <a:solidFill>
                <a:schemeClr val="accent2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53.333333333333329</c:v>
                </c:pt>
                <c:pt idx="2">
                  <c:v>112.70303030303029</c:v>
                </c:pt>
                <c:pt idx="3">
                  <c:v>45.266483011937552</c:v>
                </c:pt>
                <c:pt idx="4">
                  <c:v>92.778595876116526</c:v>
                </c:pt>
                <c:pt idx="5">
                  <c:v>145.76180052465551</c:v>
                </c:pt>
                <c:pt idx="6">
                  <c:v>145.76180052465551</c:v>
                </c:pt>
                <c:pt idx="7">
                  <c:v>76.321691401949124</c:v>
                </c:pt>
                <c:pt idx="8">
                  <c:v>11.090073741224941</c:v>
                </c:pt>
                <c:pt idx="9">
                  <c:v>60.112622771102515</c:v>
                </c:pt>
                <c:pt idx="10">
                  <c:v>-4.136627093812784</c:v>
                </c:pt>
                <c:pt idx="11">
                  <c:v>-64.491983027521087</c:v>
                </c:pt>
                <c:pt idx="12">
                  <c:v>-7.7945274534314635</c:v>
                </c:pt>
                <c:pt idx="13">
                  <c:v>-67.928192456253797</c:v>
                </c:pt>
                <c:pt idx="14">
                  <c:v>-124.41739291345053</c:v>
                </c:pt>
                <c:pt idx="15">
                  <c:v>-124.41739291345053</c:v>
                </c:pt>
                <c:pt idx="16">
                  <c:v>-124.41739291345053</c:v>
                </c:pt>
                <c:pt idx="17">
                  <c:v>-177.48300546415049</c:v>
                </c:pt>
                <c:pt idx="18">
                  <c:v>-139.59737420068106</c:v>
                </c:pt>
                <c:pt idx="19">
                  <c:v>-95.795058705442997</c:v>
                </c:pt>
                <c:pt idx="20">
                  <c:v>-55.242837095868929</c:v>
                </c:pt>
                <c:pt idx="21">
                  <c:v>-112.50084696884656</c:v>
                </c:pt>
                <c:pt idx="22">
                  <c:v>-112.50084696884656</c:v>
                </c:pt>
                <c:pt idx="23">
                  <c:v>-65.167558807185046</c:v>
                </c:pt>
                <c:pt idx="24">
                  <c:v>-22.675175116602546</c:v>
                </c:pt>
                <c:pt idx="25">
                  <c:v>17.010135954420257</c:v>
                </c:pt>
                <c:pt idx="26">
                  <c:v>58.923280951329694</c:v>
                </c:pt>
                <c:pt idx="27">
                  <c:v>130.80170971893511</c:v>
                </c:pt>
                <c:pt idx="28">
                  <c:v>189.05513112869846</c:v>
                </c:pt>
                <c:pt idx="29">
                  <c:v>254.63332320912971</c:v>
                </c:pt>
                <c:pt idx="30">
                  <c:v>178.59493998433396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  <c:max val="40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May 2025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/>
              </a:solidFill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'PXCS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'PXCS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1.5983999999999994</c:v>
                </c:pt>
                <c:pt idx="2">
                  <c:v>0.16250400000000009</c:v>
                </c:pt>
                <c:pt idx="3">
                  <c:v>-1.998</c:v>
                </c:pt>
                <c:pt idx="4">
                  <c:v>0.55411199999999994</c:v>
                </c:pt>
                <c:pt idx="5">
                  <c:v>3.5630999999999995</c:v>
                </c:pt>
                <c:pt idx="6">
                  <c:v>-0.99900000000000011</c:v>
                </c:pt>
                <c:pt idx="7">
                  <c:v>2.4342299999999994</c:v>
                </c:pt>
                <c:pt idx="8">
                  <c:v>-1.998</c:v>
                </c:pt>
                <c:pt idx="9">
                  <c:v>2.5774200000000005</c:v>
                </c:pt>
                <c:pt idx="10">
                  <c:v>-1.998</c:v>
                </c:pt>
                <c:pt idx="11">
                  <c:v>-0.99900000000000011</c:v>
                </c:pt>
                <c:pt idx="12">
                  <c:v>0.22777200000000003</c:v>
                </c:pt>
                <c:pt idx="13">
                  <c:v>0.22777200000000003</c:v>
                </c:pt>
                <c:pt idx="14">
                  <c:v>0.22777200000000003</c:v>
                </c:pt>
                <c:pt idx="15">
                  <c:v>-0.99900000000000011</c:v>
                </c:pt>
                <c:pt idx="16">
                  <c:v>1.4352299999999993</c:v>
                </c:pt>
                <c:pt idx="17">
                  <c:v>-0.99900000000000011</c:v>
                </c:pt>
                <c:pt idx="18">
                  <c:v>0.55411200000000016</c:v>
                </c:pt>
                <c:pt idx="19">
                  <c:v>6.5134800000000004</c:v>
                </c:pt>
                <c:pt idx="20">
                  <c:v>-0.99900000000000011</c:v>
                </c:pt>
                <c:pt idx="21">
                  <c:v>-0.99900000000000011</c:v>
                </c:pt>
                <c:pt idx="22">
                  <c:v>0</c:v>
                </c:pt>
                <c:pt idx="23">
                  <c:v>2.9756879999999994</c:v>
                </c:pt>
                <c:pt idx="24">
                  <c:v>-0.99900000000000011</c:v>
                </c:pt>
                <c:pt idx="25">
                  <c:v>-1.998</c:v>
                </c:pt>
                <c:pt idx="26">
                  <c:v>3.2500800000000001</c:v>
                </c:pt>
                <c:pt idx="27">
                  <c:v>-0.99900000000000011</c:v>
                </c:pt>
                <c:pt idx="28">
                  <c:v>-0.99900000000000011</c:v>
                </c:pt>
                <c:pt idx="29">
                  <c:v>-0.99900000000000011</c:v>
                </c:pt>
                <c:pt idx="30">
                  <c:v>-0.99900000000000011</c:v>
                </c:pt>
                <c:pt idx="31">
                  <c:v>-0.99900000000000011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5400" cap="rnd">
              <a:solidFill>
                <a:srgbClr val="00CC00"/>
              </a:solidFill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'PXCS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'PXCS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1.5983999999999994</c:v>
                </c:pt>
                <c:pt idx="2">
                  <c:v>1.7609039999999996</c:v>
                </c:pt>
                <c:pt idx="3">
                  <c:v>-0.23709600000000042</c:v>
                </c:pt>
                <c:pt idx="4">
                  <c:v>0.31701599999999952</c:v>
                </c:pt>
                <c:pt idx="5">
                  <c:v>3.8801159999999992</c:v>
                </c:pt>
                <c:pt idx="6">
                  <c:v>2.8811159999999991</c:v>
                </c:pt>
                <c:pt idx="7">
                  <c:v>5.3153459999999981</c:v>
                </c:pt>
                <c:pt idx="8">
                  <c:v>3.3173459999999979</c:v>
                </c:pt>
                <c:pt idx="9">
                  <c:v>5.8947659999999988</c:v>
                </c:pt>
                <c:pt idx="10">
                  <c:v>3.8967659999999986</c:v>
                </c:pt>
                <c:pt idx="11">
                  <c:v>2.8977659999999985</c:v>
                </c:pt>
                <c:pt idx="12">
                  <c:v>3.1255379999999984</c:v>
                </c:pt>
                <c:pt idx="13">
                  <c:v>3.3533099999999982</c:v>
                </c:pt>
                <c:pt idx="14">
                  <c:v>3.5810819999999981</c:v>
                </c:pt>
                <c:pt idx="15">
                  <c:v>2.582081999999998</c:v>
                </c:pt>
                <c:pt idx="16">
                  <c:v>4.0173119999999969</c:v>
                </c:pt>
                <c:pt idx="17">
                  <c:v>3.0183119999999968</c:v>
                </c:pt>
                <c:pt idx="18">
                  <c:v>3.5724239999999972</c:v>
                </c:pt>
                <c:pt idx="19">
                  <c:v>10.085903999999998</c:v>
                </c:pt>
                <c:pt idx="20">
                  <c:v>9.086903999999997</c:v>
                </c:pt>
                <c:pt idx="21">
                  <c:v>8.0879039999999964</c:v>
                </c:pt>
                <c:pt idx="22">
                  <c:v>8.0879039999999964</c:v>
                </c:pt>
                <c:pt idx="23">
                  <c:v>11.063591999999996</c:v>
                </c:pt>
                <c:pt idx="24">
                  <c:v>10.064591999999996</c:v>
                </c:pt>
                <c:pt idx="25">
                  <c:v>8.0665919999999964</c:v>
                </c:pt>
                <c:pt idx="26">
                  <c:v>11.316671999999997</c:v>
                </c:pt>
                <c:pt idx="27">
                  <c:v>10.317671999999996</c:v>
                </c:pt>
                <c:pt idx="28">
                  <c:v>9.3186719999999958</c:v>
                </c:pt>
                <c:pt idx="29">
                  <c:v>8.3196719999999953</c:v>
                </c:pt>
                <c:pt idx="30">
                  <c:v>7.3206719999999947</c:v>
                </c:pt>
                <c:pt idx="31">
                  <c:v>6.3216719999999942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1</xdr:row>
      <xdr:rowOff>38100</xdr:rowOff>
    </xdr:from>
    <xdr:to>
      <xdr:col>5</xdr:col>
      <xdr:colOff>1078230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2550" y="133350"/>
          <a:ext cx="360045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19049</xdr:rowOff>
    </xdr:from>
    <xdr:to>
      <xdr:col>2</xdr:col>
      <xdr:colOff>828674</xdr:colOff>
      <xdr:row>3</xdr:row>
      <xdr:rowOff>371474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114299"/>
          <a:ext cx="1104899" cy="1114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2</xdr:row>
      <xdr:rowOff>185737</xdr:rowOff>
    </xdr:from>
    <xdr:to>
      <xdr:col>14</xdr:col>
      <xdr:colOff>219075</xdr:colOff>
      <xdr:row>22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701146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2</xdr:col>
      <xdr:colOff>800100</xdr:colOff>
      <xdr:row>1</xdr:row>
      <xdr:rowOff>19051</xdr:rowOff>
    </xdr:from>
    <xdr:to>
      <xdr:col>5</xdr:col>
      <xdr:colOff>857250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14301"/>
          <a:ext cx="36766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13</xdr:col>
      <xdr:colOff>190500</xdr:colOff>
      <xdr:row>21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68580</xdr:colOff>
      <xdr:row>1</xdr:row>
      <xdr:rowOff>49531</xdr:rowOff>
    </xdr:from>
    <xdr:to>
      <xdr:col>3</xdr:col>
      <xdr:colOff>1973580</xdr:colOff>
      <xdr:row>3</xdr:row>
      <xdr:rowOff>316231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DBA74FA-333E-4708-A14C-E7DF681B1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171451"/>
          <a:ext cx="3611880" cy="10287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14</xdr:col>
      <xdr:colOff>438149</xdr:colOff>
      <xdr:row>21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4"/>
  <sheetViews>
    <sheetView showGridLines="0" workbookViewId="0">
      <pane ySplit="6" topLeftCell="A28" activePane="bottomLeft" state="frozen"/>
      <selection pane="bottomLeft" activeCell="H21" sqref="H21"/>
    </sheetView>
  </sheetViews>
  <sheetFormatPr defaultRowHeight="14.4" x14ac:dyDescent="0.3"/>
  <cols>
    <col min="1" max="1" width="2.88671875" customWidth="1"/>
    <col min="2" max="2" width="5" style="7" customWidth="1"/>
    <col min="3" max="3" width="13.88671875" customWidth="1"/>
    <col min="4" max="4" width="11.5546875" style="60" bestFit="1" customWidth="1"/>
    <col min="5" max="5" width="27.33203125" style="61" customWidth="1"/>
    <col min="6" max="6" width="22" style="62" customWidth="1"/>
    <col min="7" max="7" width="20.109375" customWidth="1"/>
    <col min="8" max="8" width="16.44140625" bestFit="1" customWidth="1"/>
    <col min="9" max="9" width="11.109375" style="63" customWidth="1"/>
    <col min="10" max="10" width="12" style="63" bestFit="1" customWidth="1"/>
    <col min="11" max="11" width="11.5546875" customWidth="1"/>
    <col min="12" max="12" width="11.44140625" style="64" customWidth="1"/>
    <col min="13" max="13" width="11.44140625" style="63" bestFit="1" customWidth="1"/>
    <col min="14" max="14" width="12.44140625" style="63" customWidth="1"/>
    <col min="15" max="15" width="12" style="65" customWidth="1"/>
  </cols>
  <sheetData>
    <row r="1" spans="2:15" ht="11.25" customHeight="1" thickBot="1" x14ac:dyDescent="0.35"/>
    <row r="2" spans="2:15" ht="30" customHeight="1" x14ac:dyDescent="0.3">
      <c r="B2" s="172"/>
      <c r="C2" s="173"/>
      <c r="D2" s="173"/>
      <c r="E2" s="173"/>
      <c r="F2" s="174"/>
      <c r="G2" s="163" t="s">
        <v>30</v>
      </c>
      <c r="H2" s="70" t="s">
        <v>31</v>
      </c>
      <c r="I2" s="71">
        <v>100</v>
      </c>
      <c r="J2" s="70" t="s">
        <v>32</v>
      </c>
      <c r="K2" s="71">
        <f>N38+I2</f>
        <v>101.01519999999999</v>
      </c>
      <c r="L2" s="166" t="s">
        <v>33</v>
      </c>
      <c r="M2" s="167"/>
      <c r="N2" s="72">
        <f>I38</f>
        <v>119</v>
      </c>
    </row>
    <row r="3" spans="2:15" ht="30" customHeight="1" x14ac:dyDescent="0.3">
      <c r="B3" s="175"/>
      <c r="C3" s="176"/>
      <c r="D3" s="176"/>
      <c r="E3" s="176"/>
      <c r="F3" s="177"/>
      <c r="G3" s="164"/>
      <c r="H3" s="73" t="s">
        <v>16</v>
      </c>
      <c r="I3" s="74">
        <v>45778</v>
      </c>
      <c r="J3" s="75" t="s">
        <v>34</v>
      </c>
      <c r="K3" s="82">
        <f>K2-I2</f>
        <v>1.015199999999993</v>
      </c>
      <c r="L3" s="168" t="s">
        <v>28</v>
      </c>
      <c r="M3" s="169"/>
      <c r="N3" s="77">
        <f>K3/N2*100</f>
        <v>0.8531092436974731</v>
      </c>
    </row>
    <row r="4" spans="2:15" ht="30" customHeight="1" thickBot="1" x14ac:dyDescent="0.35">
      <c r="B4" s="178"/>
      <c r="C4" s="179"/>
      <c r="D4" s="179"/>
      <c r="E4" s="179"/>
      <c r="F4" s="180"/>
      <c r="G4" s="165"/>
      <c r="H4" s="78" t="s">
        <v>35</v>
      </c>
      <c r="I4" s="79">
        <v>30</v>
      </c>
      <c r="J4" s="78" t="s">
        <v>36</v>
      </c>
      <c r="K4" s="80">
        <f>K3/I2*100</f>
        <v>1.015199999999993</v>
      </c>
      <c r="L4" s="170" t="s">
        <v>29</v>
      </c>
      <c r="M4" s="171"/>
      <c r="N4" s="81">
        <f>K3/I2*100</f>
        <v>1.015199999999993</v>
      </c>
    </row>
    <row r="5" spans="2:15" ht="7.5" customHeight="1" x14ac:dyDescent="0.3">
      <c r="K5" s="67"/>
      <c r="L5" s="66"/>
      <c r="M5" s="68"/>
      <c r="N5" s="69"/>
      <c r="O5" s="69"/>
    </row>
    <row r="6" spans="2:15" ht="15.6" x14ac:dyDescent="0.3">
      <c r="B6" s="108" t="s">
        <v>0</v>
      </c>
      <c r="C6" s="83" t="s">
        <v>1</v>
      </c>
      <c r="D6" s="4" t="s">
        <v>42</v>
      </c>
      <c r="E6" s="84" t="s">
        <v>2</v>
      </c>
      <c r="F6" s="4" t="s">
        <v>3</v>
      </c>
      <c r="G6" s="4" t="s">
        <v>4</v>
      </c>
      <c r="H6" s="9" t="s">
        <v>5</v>
      </c>
      <c r="I6" s="9" t="s">
        <v>20</v>
      </c>
      <c r="J6" s="9" t="s">
        <v>22</v>
      </c>
      <c r="K6" s="9" t="s">
        <v>23</v>
      </c>
      <c r="L6" s="9" t="s">
        <v>24</v>
      </c>
      <c r="M6" s="9" t="s">
        <v>25</v>
      </c>
      <c r="N6" s="85" t="s">
        <v>21</v>
      </c>
      <c r="O6"/>
    </row>
    <row r="7" spans="2:15" s="46" customFormat="1" x14ac:dyDescent="0.3">
      <c r="B7" s="109">
        <v>1</v>
      </c>
      <c r="C7" s="48">
        <f>I3</f>
        <v>45778</v>
      </c>
      <c r="D7" s="129" t="s">
        <v>46</v>
      </c>
      <c r="E7" s="129" t="s">
        <v>47</v>
      </c>
      <c r="F7" s="130" t="s">
        <v>48</v>
      </c>
      <c r="G7" s="131" t="s">
        <v>49</v>
      </c>
      <c r="H7" s="132">
        <v>2.2400000000000002</v>
      </c>
      <c r="I7" s="133">
        <v>4</v>
      </c>
      <c r="J7" s="134" t="s">
        <v>50</v>
      </c>
      <c r="K7" s="135" t="s">
        <v>51</v>
      </c>
      <c r="L7" s="2">
        <f t="shared" ref="L7:L19" si="0">IF(K7="w",(H7-1)*I7,-I7)</f>
        <v>-4</v>
      </c>
      <c r="M7" s="101">
        <f t="shared" ref="M7:M19" si="1">IF(K7="w",(L7/100*2),0)</f>
        <v>0</v>
      </c>
      <c r="N7" s="102">
        <f t="shared" ref="N7:N19" si="2">L7-M7</f>
        <v>-4</v>
      </c>
      <c r="O7" s="47"/>
    </row>
    <row r="8" spans="2:15" s="46" customFormat="1" x14ac:dyDescent="0.3">
      <c r="B8" s="109">
        <v>2</v>
      </c>
      <c r="C8" s="55">
        <f t="shared" ref="C8" si="3">C7+1</f>
        <v>45779</v>
      </c>
      <c r="D8" s="129" t="s">
        <v>52</v>
      </c>
      <c r="E8" s="129" t="s">
        <v>53</v>
      </c>
      <c r="F8" s="130" t="s">
        <v>54</v>
      </c>
      <c r="G8" s="136" t="s">
        <v>55</v>
      </c>
      <c r="H8" s="137">
        <v>2.98</v>
      </c>
      <c r="I8" s="138">
        <v>4</v>
      </c>
      <c r="J8" s="139" t="s">
        <v>56</v>
      </c>
      <c r="K8" s="140" t="s">
        <v>51</v>
      </c>
      <c r="L8" s="2">
        <f t="shared" ref="L8:L9" si="4">IF(K8="w",(H8-1)*I8,-I8)</f>
        <v>-4</v>
      </c>
      <c r="M8" s="101">
        <f t="shared" ref="M8:M9" si="5">IF(K8="w",(L8/100*2),0)</f>
        <v>0</v>
      </c>
      <c r="N8" s="102">
        <f t="shared" ref="N8:N9" si="6">L8-M8</f>
        <v>-4</v>
      </c>
      <c r="O8" s="47"/>
    </row>
    <row r="9" spans="2:15" s="46" customFormat="1" x14ac:dyDescent="0.3">
      <c r="B9" s="109">
        <v>3</v>
      </c>
      <c r="C9" s="48">
        <f>C8+1</f>
        <v>45780</v>
      </c>
      <c r="D9" s="141" t="s">
        <v>52</v>
      </c>
      <c r="E9" s="129" t="s">
        <v>57</v>
      </c>
      <c r="F9" s="130" t="s">
        <v>58</v>
      </c>
      <c r="G9" s="136" t="s">
        <v>59</v>
      </c>
      <c r="H9" s="137">
        <v>1.8</v>
      </c>
      <c r="I9" s="133">
        <v>4</v>
      </c>
      <c r="J9" s="134" t="s">
        <v>60</v>
      </c>
      <c r="K9" s="135" t="s">
        <v>61</v>
      </c>
      <c r="L9" s="2">
        <f t="shared" si="4"/>
        <v>3.2</v>
      </c>
      <c r="M9" s="101">
        <f t="shared" si="5"/>
        <v>6.4000000000000001E-2</v>
      </c>
      <c r="N9" s="102">
        <f t="shared" si="6"/>
        <v>3.1360000000000001</v>
      </c>
      <c r="O9" s="47"/>
    </row>
    <row r="10" spans="2:15" s="46" customFormat="1" x14ac:dyDescent="0.3">
      <c r="B10" s="109">
        <v>4</v>
      </c>
      <c r="C10" s="48">
        <f>C9+1</f>
        <v>45781</v>
      </c>
      <c r="D10" s="129" t="s">
        <v>52</v>
      </c>
      <c r="E10" s="129" t="s">
        <v>62</v>
      </c>
      <c r="F10" s="130" t="s">
        <v>48</v>
      </c>
      <c r="G10" s="131" t="s">
        <v>63</v>
      </c>
      <c r="H10" s="137">
        <v>2.48</v>
      </c>
      <c r="I10" s="133">
        <v>4</v>
      </c>
      <c r="J10" s="134" t="s">
        <v>64</v>
      </c>
      <c r="K10" s="135" t="s">
        <v>51</v>
      </c>
      <c r="L10" s="2">
        <f t="shared" si="0"/>
        <v>-4</v>
      </c>
      <c r="M10" s="101">
        <f t="shared" si="1"/>
        <v>0</v>
      </c>
      <c r="N10" s="102">
        <f t="shared" si="2"/>
        <v>-4</v>
      </c>
      <c r="O10" s="47"/>
    </row>
    <row r="11" spans="2:15" s="46" customFormat="1" x14ac:dyDescent="0.3">
      <c r="B11" s="109">
        <v>5</v>
      </c>
      <c r="C11" s="54">
        <f t="shared" ref="C11:C37" si="7">C10+1</f>
        <v>45782</v>
      </c>
      <c r="D11" s="129" t="s">
        <v>52</v>
      </c>
      <c r="E11" s="129" t="s">
        <v>65</v>
      </c>
      <c r="F11" s="130" t="s">
        <v>48</v>
      </c>
      <c r="G11" s="136" t="s">
        <v>66</v>
      </c>
      <c r="H11" s="137">
        <v>3.5</v>
      </c>
      <c r="I11" s="133">
        <v>4</v>
      </c>
      <c r="J11" s="134" t="s">
        <v>64</v>
      </c>
      <c r="K11" s="135" t="s">
        <v>51</v>
      </c>
      <c r="L11" s="2">
        <f t="shared" si="0"/>
        <v>-4</v>
      </c>
      <c r="M11" s="101">
        <f t="shared" si="1"/>
        <v>0</v>
      </c>
      <c r="N11" s="102">
        <f t="shared" si="2"/>
        <v>-4</v>
      </c>
      <c r="O11" s="47"/>
    </row>
    <row r="12" spans="2:15" s="46" customFormat="1" x14ac:dyDescent="0.3">
      <c r="B12" s="109">
        <v>6</v>
      </c>
      <c r="C12" s="48">
        <f t="shared" si="7"/>
        <v>45783</v>
      </c>
      <c r="D12" s="141" t="s">
        <v>67</v>
      </c>
      <c r="E12" s="129" t="s">
        <v>68</v>
      </c>
      <c r="F12" s="130" t="s">
        <v>69</v>
      </c>
      <c r="G12" s="136" t="s">
        <v>70</v>
      </c>
      <c r="H12" s="137">
        <v>2.3199999999999998</v>
      </c>
      <c r="I12" s="133">
        <v>4</v>
      </c>
      <c r="J12" s="134" t="s">
        <v>71</v>
      </c>
      <c r="K12" s="135" t="s">
        <v>61</v>
      </c>
      <c r="L12" s="2">
        <f t="shared" si="0"/>
        <v>5.2799999999999994</v>
      </c>
      <c r="M12" s="101">
        <f t="shared" si="1"/>
        <v>0.10559999999999999</v>
      </c>
      <c r="N12" s="102">
        <f t="shared" si="2"/>
        <v>5.1743999999999994</v>
      </c>
      <c r="O12" s="47"/>
    </row>
    <row r="13" spans="2:15" s="46" customFormat="1" x14ac:dyDescent="0.3">
      <c r="B13" s="109">
        <v>7</v>
      </c>
      <c r="C13" s="48">
        <f t="shared" si="7"/>
        <v>45784</v>
      </c>
      <c r="D13" s="129" t="s">
        <v>67</v>
      </c>
      <c r="E13" s="129" t="s">
        <v>72</v>
      </c>
      <c r="F13" s="130" t="s">
        <v>48</v>
      </c>
      <c r="G13" s="131" t="s">
        <v>73</v>
      </c>
      <c r="H13" s="132">
        <v>2.2799999999999998</v>
      </c>
      <c r="I13" s="133">
        <v>4</v>
      </c>
      <c r="J13" s="134" t="s">
        <v>74</v>
      </c>
      <c r="K13" s="135" t="s">
        <v>61</v>
      </c>
      <c r="L13" s="49">
        <f t="shared" si="0"/>
        <v>5.1199999999999992</v>
      </c>
      <c r="M13" s="105">
        <f t="shared" si="1"/>
        <v>0.10239999999999999</v>
      </c>
      <c r="N13" s="106">
        <f t="shared" si="2"/>
        <v>5.0175999999999989</v>
      </c>
      <c r="O13" s="47"/>
    </row>
    <row r="14" spans="2:15" s="46" customFormat="1" x14ac:dyDescent="0.3">
      <c r="B14" s="109">
        <v>8</v>
      </c>
      <c r="C14" s="48">
        <f t="shared" si="7"/>
        <v>45785</v>
      </c>
      <c r="D14" s="129" t="s">
        <v>46</v>
      </c>
      <c r="E14" s="129" t="s">
        <v>75</v>
      </c>
      <c r="F14" s="130" t="s">
        <v>48</v>
      </c>
      <c r="G14" s="131" t="s">
        <v>76</v>
      </c>
      <c r="H14" s="132">
        <v>2.06</v>
      </c>
      <c r="I14" s="133">
        <v>4</v>
      </c>
      <c r="J14" s="134" t="s">
        <v>77</v>
      </c>
      <c r="K14" s="135" t="s">
        <v>61</v>
      </c>
      <c r="L14" s="2">
        <f t="shared" si="0"/>
        <v>4.24</v>
      </c>
      <c r="M14" s="101">
        <f t="shared" si="1"/>
        <v>8.48E-2</v>
      </c>
      <c r="N14" s="102">
        <f t="shared" si="2"/>
        <v>4.1551999999999998</v>
      </c>
      <c r="O14" s="47"/>
    </row>
    <row r="15" spans="2:15" s="46" customFormat="1" x14ac:dyDescent="0.3">
      <c r="B15" s="109">
        <v>9</v>
      </c>
      <c r="C15" s="55">
        <f t="shared" si="7"/>
        <v>45786</v>
      </c>
      <c r="D15" s="129" t="s">
        <v>78</v>
      </c>
      <c r="E15" s="129" t="s">
        <v>79</v>
      </c>
      <c r="F15" s="130" t="s">
        <v>48</v>
      </c>
      <c r="G15" s="136" t="s">
        <v>80</v>
      </c>
      <c r="H15" s="137">
        <v>2.34</v>
      </c>
      <c r="I15" s="138">
        <v>4</v>
      </c>
      <c r="J15" s="139" t="s">
        <v>60</v>
      </c>
      <c r="K15" s="140" t="s">
        <v>51</v>
      </c>
      <c r="L15" s="53">
        <f t="shared" si="0"/>
        <v>-4</v>
      </c>
      <c r="M15" s="103">
        <f t="shared" si="1"/>
        <v>0</v>
      </c>
      <c r="N15" s="104">
        <f t="shared" si="2"/>
        <v>-4</v>
      </c>
      <c r="O15" s="47"/>
    </row>
    <row r="16" spans="2:15" s="46" customFormat="1" x14ac:dyDescent="0.3">
      <c r="B16" s="109">
        <v>10</v>
      </c>
      <c r="C16" s="55">
        <f t="shared" si="7"/>
        <v>45787</v>
      </c>
      <c r="D16" s="129" t="s">
        <v>52</v>
      </c>
      <c r="E16" s="129" t="s">
        <v>81</v>
      </c>
      <c r="F16" s="130" t="s">
        <v>82</v>
      </c>
      <c r="G16" s="136" t="s">
        <v>83</v>
      </c>
      <c r="H16" s="137">
        <v>2.1</v>
      </c>
      <c r="I16" s="138">
        <v>4</v>
      </c>
      <c r="J16" s="139" t="s">
        <v>84</v>
      </c>
      <c r="K16" s="140" t="s">
        <v>51</v>
      </c>
      <c r="L16" s="53">
        <v>0</v>
      </c>
      <c r="M16" s="103">
        <f t="shared" si="1"/>
        <v>0</v>
      </c>
      <c r="N16" s="104">
        <f t="shared" si="2"/>
        <v>0</v>
      </c>
      <c r="O16" s="47"/>
    </row>
    <row r="17" spans="2:15" s="46" customFormat="1" x14ac:dyDescent="0.3">
      <c r="B17" s="109">
        <v>11</v>
      </c>
      <c r="C17" s="55">
        <f t="shared" si="7"/>
        <v>45788</v>
      </c>
      <c r="D17" s="129" t="s">
        <v>85</v>
      </c>
      <c r="E17" s="129" t="s">
        <v>86</v>
      </c>
      <c r="F17" s="130" t="s">
        <v>82</v>
      </c>
      <c r="G17" s="136" t="s">
        <v>87</v>
      </c>
      <c r="H17" s="137">
        <v>2.14</v>
      </c>
      <c r="I17" s="138">
        <v>4</v>
      </c>
      <c r="J17" s="139" t="s">
        <v>88</v>
      </c>
      <c r="K17" s="140" t="s">
        <v>51</v>
      </c>
      <c r="L17" s="53">
        <f t="shared" si="0"/>
        <v>-4</v>
      </c>
      <c r="M17" s="103">
        <f t="shared" si="1"/>
        <v>0</v>
      </c>
      <c r="N17" s="104">
        <f t="shared" si="2"/>
        <v>-4</v>
      </c>
      <c r="O17" s="47"/>
    </row>
    <row r="18" spans="2:15" s="46" customFormat="1" x14ac:dyDescent="0.3">
      <c r="B18" s="109">
        <v>12</v>
      </c>
      <c r="C18" s="55">
        <f t="shared" si="7"/>
        <v>45789</v>
      </c>
      <c r="D18" s="129" t="s">
        <v>85</v>
      </c>
      <c r="E18" s="129" t="s">
        <v>89</v>
      </c>
      <c r="F18" s="130" t="s">
        <v>48</v>
      </c>
      <c r="G18" s="136" t="s">
        <v>90</v>
      </c>
      <c r="H18" s="137">
        <v>3.55</v>
      </c>
      <c r="I18" s="138">
        <v>4</v>
      </c>
      <c r="J18" s="139" t="s">
        <v>74</v>
      </c>
      <c r="K18" s="140" t="s">
        <v>51</v>
      </c>
      <c r="L18" s="53">
        <f t="shared" si="0"/>
        <v>-4</v>
      </c>
      <c r="M18" s="103">
        <f t="shared" si="1"/>
        <v>0</v>
      </c>
      <c r="N18" s="104">
        <f t="shared" si="2"/>
        <v>-4</v>
      </c>
      <c r="O18" s="47"/>
    </row>
    <row r="19" spans="2:15" s="46" customFormat="1" x14ac:dyDescent="0.3">
      <c r="B19" s="109">
        <v>13</v>
      </c>
      <c r="C19" s="55">
        <f t="shared" si="7"/>
        <v>45790</v>
      </c>
      <c r="D19" s="129" t="s">
        <v>91</v>
      </c>
      <c r="E19" s="129" t="s">
        <v>92</v>
      </c>
      <c r="F19" s="130" t="s">
        <v>93</v>
      </c>
      <c r="G19" s="136" t="s">
        <v>70</v>
      </c>
      <c r="H19" s="137">
        <v>2.1</v>
      </c>
      <c r="I19" s="138">
        <v>4</v>
      </c>
      <c r="J19" s="139" t="s">
        <v>94</v>
      </c>
      <c r="K19" s="140" t="s">
        <v>51</v>
      </c>
      <c r="L19" s="53">
        <f t="shared" si="0"/>
        <v>-4</v>
      </c>
      <c r="M19" s="103">
        <f t="shared" si="1"/>
        <v>0</v>
      </c>
      <c r="N19" s="104">
        <f t="shared" si="2"/>
        <v>-4</v>
      </c>
      <c r="O19" s="47"/>
    </row>
    <row r="20" spans="2:15" s="46" customFormat="1" x14ac:dyDescent="0.3">
      <c r="B20" s="109">
        <v>14</v>
      </c>
      <c r="C20" s="55">
        <f t="shared" si="7"/>
        <v>45791</v>
      </c>
      <c r="D20" s="129" t="s">
        <v>91</v>
      </c>
      <c r="E20" s="129" t="s">
        <v>95</v>
      </c>
      <c r="F20" s="130" t="s">
        <v>96</v>
      </c>
      <c r="G20" s="136" t="s">
        <v>97</v>
      </c>
      <c r="H20" s="137">
        <v>1.79</v>
      </c>
      <c r="I20" s="138">
        <v>3</v>
      </c>
      <c r="J20" s="139" t="s">
        <v>56</v>
      </c>
      <c r="K20" s="140" t="s">
        <v>51</v>
      </c>
      <c r="L20" s="53">
        <f t="shared" ref="L20:L36" si="8">IF(K20="w",(H20-1)*I20,-I20)</f>
        <v>-3</v>
      </c>
      <c r="M20" s="103">
        <f t="shared" ref="M20:M36" si="9">IF(K20="w",(L20/100*2),0)</f>
        <v>0</v>
      </c>
      <c r="N20" s="104">
        <f t="shared" ref="N20:N36" si="10">L20-M20</f>
        <v>-3</v>
      </c>
      <c r="O20" s="47"/>
    </row>
    <row r="21" spans="2:15" s="46" customFormat="1" x14ac:dyDescent="0.3">
      <c r="B21" s="109">
        <v>15</v>
      </c>
      <c r="C21" s="55">
        <f t="shared" si="7"/>
        <v>45792</v>
      </c>
      <c r="D21" s="129" t="s">
        <v>91</v>
      </c>
      <c r="E21" s="129" t="s">
        <v>98</v>
      </c>
      <c r="F21" s="130" t="s">
        <v>48</v>
      </c>
      <c r="G21" s="136" t="s">
        <v>99</v>
      </c>
      <c r="H21" s="137">
        <v>2.48</v>
      </c>
      <c r="I21" s="138">
        <v>4</v>
      </c>
      <c r="J21" s="139" t="s">
        <v>88</v>
      </c>
      <c r="K21" s="140" t="s">
        <v>51</v>
      </c>
      <c r="L21" s="53">
        <f t="shared" si="8"/>
        <v>-4</v>
      </c>
      <c r="M21" s="103">
        <f t="shared" si="9"/>
        <v>0</v>
      </c>
      <c r="N21" s="104">
        <f t="shared" si="10"/>
        <v>-4</v>
      </c>
      <c r="O21" s="47"/>
    </row>
    <row r="22" spans="2:15" s="46" customFormat="1" x14ac:dyDescent="0.3">
      <c r="B22" s="109">
        <v>16</v>
      </c>
      <c r="C22" s="55">
        <f t="shared" si="7"/>
        <v>45793</v>
      </c>
      <c r="D22" s="129" t="s">
        <v>52</v>
      </c>
      <c r="E22" s="129" t="s">
        <v>100</v>
      </c>
      <c r="F22" s="130" t="s">
        <v>82</v>
      </c>
      <c r="G22" s="136" t="s">
        <v>101</v>
      </c>
      <c r="H22" s="137">
        <v>1.91</v>
      </c>
      <c r="I22" s="138">
        <v>4</v>
      </c>
      <c r="J22" s="139" t="s">
        <v>102</v>
      </c>
      <c r="K22" s="140" t="s">
        <v>61</v>
      </c>
      <c r="L22" s="53">
        <f t="shared" si="8"/>
        <v>3.6399999999999997</v>
      </c>
      <c r="M22" s="103">
        <f t="shared" si="9"/>
        <v>7.279999999999999E-2</v>
      </c>
      <c r="N22" s="104">
        <f t="shared" si="10"/>
        <v>3.5671999999999997</v>
      </c>
      <c r="O22" s="47"/>
    </row>
    <row r="23" spans="2:15" s="46" customFormat="1" x14ac:dyDescent="0.3">
      <c r="B23" s="109">
        <v>17</v>
      </c>
      <c r="C23" s="55">
        <f t="shared" si="7"/>
        <v>45794</v>
      </c>
      <c r="D23" s="129" t="s">
        <v>103</v>
      </c>
      <c r="E23" s="129" t="s">
        <v>104</v>
      </c>
      <c r="F23" s="130" t="s">
        <v>105</v>
      </c>
      <c r="G23" s="136" t="s">
        <v>106</v>
      </c>
      <c r="H23" s="137">
        <v>2.96</v>
      </c>
      <c r="I23" s="138">
        <v>4</v>
      </c>
      <c r="J23" s="139" t="s">
        <v>56</v>
      </c>
      <c r="K23" s="140" t="s">
        <v>51</v>
      </c>
      <c r="L23" s="53">
        <f t="shared" si="8"/>
        <v>-4</v>
      </c>
      <c r="M23" s="103">
        <f t="shared" si="9"/>
        <v>0</v>
      </c>
      <c r="N23" s="104">
        <f t="shared" si="10"/>
        <v>-4</v>
      </c>
      <c r="O23" s="47"/>
    </row>
    <row r="24" spans="2:15" s="46" customFormat="1" x14ac:dyDescent="0.3">
      <c r="B24" s="109">
        <v>18</v>
      </c>
      <c r="C24" s="55">
        <f t="shared" si="7"/>
        <v>45795</v>
      </c>
      <c r="D24" s="129" t="s">
        <v>52</v>
      </c>
      <c r="E24" s="129" t="s">
        <v>107</v>
      </c>
      <c r="F24" s="130" t="s">
        <v>96</v>
      </c>
      <c r="G24" s="136" t="s">
        <v>97</v>
      </c>
      <c r="H24" s="137">
        <v>1.92</v>
      </c>
      <c r="I24" s="138">
        <v>4</v>
      </c>
      <c r="J24" s="139" t="s">
        <v>56</v>
      </c>
      <c r="K24" s="140" t="s">
        <v>61</v>
      </c>
      <c r="L24" s="53">
        <f t="shared" si="8"/>
        <v>3.6799999999999997</v>
      </c>
      <c r="M24" s="103">
        <f t="shared" si="9"/>
        <v>7.3599999999999999E-2</v>
      </c>
      <c r="N24" s="104">
        <f t="shared" si="10"/>
        <v>3.6063999999999998</v>
      </c>
      <c r="O24" s="47"/>
    </row>
    <row r="25" spans="2:15" s="46" customFormat="1" x14ac:dyDescent="0.3">
      <c r="B25" s="109">
        <v>19</v>
      </c>
      <c r="C25" s="55">
        <f t="shared" si="7"/>
        <v>45796</v>
      </c>
      <c r="D25" s="129" t="s">
        <v>52</v>
      </c>
      <c r="E25" s="129" t="s">
        <v>108</v>
      </c>
      <c r="F25" s="130" t="s">
        <v>69</v>
      </c>
      <c r="G25" s="136" t="s">
        <v>70</v>
      </c>
      <c r="H25" s="137">
        <v>2.3199999999999998</v>
      </c>
      <c r="I25" s="133">
        <v>4</v>
      </c>
      <c r="J25" s="134" t="s">
        <v>109</v>
      </c>
      <c r="K25" s="140" t="s">
        <v>61</v>
      </c>
      <c r="L25" s="53">
        <f t="shared" si="8"/>
        <v>5.2799999999999994</v>
      </c>
      <c r="M25" s="103">
        <f t="shared" si="9"/>
        <v>0.10559999999999999</v>
      </c>
      <c r="N25" s="104">
        <f t="shared" si="10"/>
        <v>5.1743999999999994</v>
      </c>
      <c r="O25" s="47"/>
    </row>
    <row r="26" spans="2:15" s="46" customFormat="1" x14ac:dyDescent="0.3">
      <c r="B26" s="109">
        <v>20</v>
      </c>
      <c r="C26" s="55">
        <f t="shared" si="7"/>
        <v>45797</v>
      </c>
      <c r="D26" s="129" t="s">
        <v>52</v>
      </c>
      <c r="E26" s="129" t="s">
        <v>110</v>
      </c>
      <c r="F26" s="130" t="s">
        <v>48</v>
      </c>
      <c r="G26" s="136" t="s">
        <v>111</v>
      </c>
      <c r="H26" s="137">
        <v>2.68</v>
      </c>
      <c r="I26" s="138">
        <v>4</v>
      </c>
      <c r="J26" s="139" t="s">
        <v>112</v>
      </c>
      <c r="K26" s="140" t="s">
        <v>61</v>
      </c>
      <c r="L26" s="53">
        <f t="shared" si="8"/>
        <v>6.7200000000000006</v>
      </c>
      <c r="M26" s="103">
        <f t="shared" si="9"/>
        <v>0.13440000000000002</v>
      </c>
      <c r="N26" s="104">
        <f t="shared" si="10"/>
        <v>6.5856000000000003</v>
      </c>
      <c r="O26" s="47"/>
    </row>
    <row r="27" spans="2:15" s="46" customFormat="1" x14ac:dyDescent="0.3">
      <c r="B27" s="109">
        <v>21</v>
      </c>
      <c r="C27" s="55">
        <f t="shared" si="7"/>
        <v>45798</v>
      </c>
      <c r="D27" s="10" t="s">
        <v>46</v>
      </c>
      <c r="E27" s="10" t="s">
        <v>113</v>
      </c>
      <c r="F27" s="1" t="s">
        <v>48</v>
      </c>
      <c r="G27" s="50" t="s">
        <v>76</v>
      </c>
      <c r="H27" s="100">
        <v>2.44</v>
      </c>
      <c r="I27" s="51">
        <v>4</v>
      </c>
      <c r="J27" s="56" t="s">
        <v>56</v>
      </c>
      <c r="K27" s="52" t="s">
        <v>51</v>
      </c>
      <c r="L27" s="53">
        <f t="shared" si="8"/>
        <v>-4</v>
      </c>
      <c r="M27" s="103">
        <f t="shared" si="9"/>
        <v>0</v>
      </c>
      <c r="N27" s="104">
        <f t="shared" si="10"/>
        <v>-4</v>
      </c>
      <c r="O27" s="47"/>
    </row>
    <row r="28" spans="2:15" s="46" customFormat="1" x14ac:dyDescent="0.3">
      <c r="B28" s="109">
        <v>22</v>
      </c>
      <c r="C28" s="142">
        <f t="shared" si="7"/>
        <v>45799</v>
      </c>
      <c r="D28" s="143" t="s">
        <v>114</v>
      </c>
      <c r="E28" s="143"/>
      <c r="F28" s="144"/>
      <c r="G28" s="145"/>
      <c r="H28" s="146"/>
      <c r="I28" s="147"/>
      <c r="J28" s="148"/>
      <c r="K28" s="149"/>
      <c r="L28" s="150">
        <f t="shared" si="8"/>
        <v>0</v>
      </c>
      <c r="M28" s="151">
        <f t="shared" si="9"/>
        <v>0</v>
      </c>
      <c r="N28" s="152">
        <f t="shared" si="10"/>
        <v>0</v>
      </c>
      <c r="O28" s="47"/>
    </row>
    <row r="29" spans="2:15" s="46" customFormat="1" x14ac:dyDescent="0.3">
      <c r="B29" s="109">
        <v>23</v>
      </c>
      <c r="C29" s="55">
        <f t="shared" si="7"/>
        <v>45800</v>
      </c>
      <c r="D29" s="10" t="s">
        <v>91</v>
      </c>
      <c r="E29" s="10" t="s">
        <v>115</v>
      </c>
      <c r="F29" s="1" t="s">
        <v>96</v>
      </c>
      <c r="G29" s="50" t="s">
        <v>97</v>
      </c>
      <c r="H29" s="100">
        <v>2.02</v>
      </c>
      <c r="I29" s="51">
        <v>4</v>
      </c>
      <c r="J29" s="153" t="s">
        <v>64</v>
      </c>
      <c r="K29" s="52" t="s">
        <v>61</v>
      </c>
      <c r="L29" s="53">
        <f t="shared" si="8"/>
        <v>4.08</v>
      </c>
      <c r="M29" s="103">
        <f t="shared" si="9"/>
        <v>8.1600000000000006E-2</v>
      </c>
      <c r="N29" s="104">
        <f t="shared" si="10"/>
        <v>3.9984000000000002</v>
      </c>
      <c r="O29" s="47"/>
    </row>
    <row r="30" spans="2:15" s="46" customFormat="1" x14ac:dyDescent="0.3">
      <c r="B30" s="109">
        <v>24</v>
      </c>
      <c r="C30" s="55">
        <f t="shared" si="7"/>
        <v>45801</v>
      </c>
      <c r="D30" s="10" t="s">
        <v>85</v>
      </c>
      <c r="E30" s="10" t="s">
        <v>116</v>
      </c>
      <c r="F30" s="1" t="s">
        <v>58</v>
      </c>
      <c r="G30" s="50" t="s">
        <v>59</v>
      </c>
      <c r="H30" s="100">
        <v>1.89</v>
      </c>
      <c r="I30" s="51">
        <v>4</v>
      </c>
      <c r="J30" s="56" t="s">
        <v>117</v>
      </c>
      <c r="K30" s="52" t="s">
        <v>61</v>
      </c>
      <c r="L30" s="53">
        <f t="shared" si="8"/>
        <v>3.5599999999999996</v>
      </c>
      <c r="M30" s="103">
        <f t="shared" si="9"/>
        <v>7.1199999999999986E-2</v>
      </c>
      <c r="N30" s="104">
        <f t="shared" si="10"/>
        <v>3.4887999999999995</v>
      </c>
      <c r="O30" s="47"/>
    </row>
    <row r="31" spans="2:15" s="46" customFormat="1" x14ac:dyDescent="0.3">
      <c r="B31" s="109">
        <v>25</v>
      </c>
      <c r="C31" s="55">
        <f t="shared" si="7"/>
        <v>45802</v>
      </c>
      <c r="D31" s="10" t="s">
        <v>52</v>
      </c>
      <c r="E31" s="10" t="s">
        <v>118</v>
      </c>
      <c r="F31" s="1" t="s">
        <v>48</v>
      </c>
      <c r="G31" s="50" t="s">
        <v>119</v>
      </c>
      <c r="H31" s="100">
        <v>1.8</v>
      </c>
      <c r="I31" s="51">
        <v>4</v>
      </c>
      <c r="J31" s="56" t="s">
        <v>102</v>
      </c>
      <c r="K31" s="52" t="s">
        <v>51</v>
      </c>
      <c r="L31" s="53">
        <f t="shared" si="8"/>
        <v>-4</v>
      </c>
      <c r="M31" s="103">
        <f t="shared" si="9"/>
        <v>0</v>
      </c>
      <c r="N31" s="104">
        <f t="shared" si="10"/>
        <v>-4</v>
      </c>
      <c r="O31" s="47"/>
    </row>
    <row r="32" spans="2:15" s="46" customFormat="1" x14ac:dyDescent="0.3">
      <c r="B32" s="109">
        <v>26</v>
      </c>
      <c r="C32" s="55">
        <f t="shared" si="7"/>
        <v>45803</v>
      </c>
      <c r="D32" s="10" t="s">
        <v>120</v>
      </c>
      <c r="E32" s="10" t="s">
        <v>121</v>
      </c>
      <c r="F32" s="1" t="s">
        <v>93</v>
      </c>
      <c r="G32" s="50" t="s">
        <v>70</v>
      </c>
      <c r="H32" s="100">
        <v>1.82</v>
      </c>
      <c r="I32" s="51">
        <v>4</v>
      </c>
      <c r="J32" s="56" t="s">
        <v>60</v>
      </c>
      <c r="K32" s="52" t="s">
        <v>61</v>
      </c>
      <c r="L32" s="53">
        <f t="shared" si="8"/>
        <v>3.2800000000000002</v>
      </c>
      <c r="M32" s="103">
        <f t="shared" si="9"/>
        <v>6.5600000000000006E-2</v>
      </c>
      <c r="N32" s="104">
        <f t="shared" si="10"/>
        <v>3.2144000000000004</v>
      </c>
      <c r="O32" s="47"/>
    </row>
    <row r="33" spans="2:15" s="46" customFormat="1" x14ac:dyDescent="0.3">
      <c r="B33" s="109">
        <v>27</v>
      </c>
      <c r="C33" s="55">
        <f t="shared" si="7"/>
        <v>45804</v>
      </c>
      <c r="D33" s="10" t="s">
        <v>120</v>
      </c>
      <c r="E33" s="10" t="s">
        <v>122</v>
      </c>
      <c r="F33" s="1" t="s">
        <v>93</v>
      </c>
      <c r="G33" s="50" t="s">
        <v>123</v>
      </c>
      <c r="H33" s="100">
        <v>2.12</v>
      </c>
      <c r="I33" s="51">
        <v>4</v>
      </c>
      <c r="J33" s="56" t="s">
        <v>124</v>
      </c>
      <c r="K33" s="52" t="s">
        <v>61</v>
      </c>
      <c r="L33" s="53">
        <f t="shared" si="8"/>
        <v>4.4800000000000004</v>
      </c>
      <c r="M33" s="103">
        <f t="shared" si="9"/>
        <v>8.9600000000000013E-2</v>
      </c>
      <c r="N33" s="104">
        <f t="shared" si="10"/>
        <v>4.3904000000000005</v>
      </c>
      <c r="O33" s="47"/>
    </row>
    <row r="34" spans="2:15" s="46" customFormat="1" x14ac:dyDescent="0.3">
      <c r="B34" s="109">
        <v>28</v>
      </c>
      <c r="C34" s="55">
        <f t="shared" si="7"/>
        <v>45805</v>
      </c>
      <c r="D34" s="10" t="s">
        <v>67</v>
      </c>
      <c r="E34" s="10" t="s">
        <v>125</v>
      </c>
      <c r="F34" s="1" t="s">
        <v>48</v>
      </c>
      <c r="G34" s="50" t="s">
        <v>126</v>
      </c>
      <c r="H34" s="100">
        <v>1.91</v>
      </c>
      <c r="I34" s="51">
        <v>4</v>
      </c>
      <c r="J34" s="56" t="s">
        <v>127</v>
      </c>
      <c r="K34" s="52" t="s">
        <v>61</v>
      </c>
      <c r="L34" s="53">
        <f t="shared" si="8"/>
        <v>3.6399999999999997</v>
      </c>
      <c r="M34" s="103">
        <f t="shared" si="9"/>
        <v>7.279999999999999E-2</v>
      </c>
      <c r="N34" s="104">
        <f t="shared" si="10"/>
        <v>3.5671999999999997</v>
      </c>
      <c r="O34" s="47"/>
    </row>
    <row r="35" spans="2:15" s="46" customFormat="1" x14ac:dyDescent="0.3">
      <c r="B35" s="109">
        <v>29</v>
      </c>
      <c r="C35" s="55">
        <f t="shared" si="7"/>
        <v>45806</v>
      </c>
      <c r="D35" s="10" t="s">
        <v>128</v>
      </c>
      <c r="E35" s="10" t="s">
        <v>129</v>
      </c>
      <c r="F35" s="1" t="s">
        <v>93</v>
      </c>
      <c r="G35" s="50" t="s">
        <v>70</v>
      </c>
      <c r="H35" s="100">
        <v>2.2599999999999998</v>
      </c>
      <c r="I35" s="51">
        <v>4</v>
      </c>
      <c r="J35" s="56" t="s">
        <v>117</v>
      </c>
      <c r="K35" s="52" t="s">
        <v>51</v>
      </c>
      <c r="L35" s="53">
        <f t="shared" si="8"/>
        <v>-4</v>
      </c>
      <c r="M35" s="103">
        <f t="shared" si="9"/>
        <v>0</v>
      </c>
      <c r="N35" s="104">
        <f t="shared" si="10"/>
        <v>-4</v>
      </c>
      <c r="O35" s="47"/>
    </row>
    <row r="36" spans="2:15" s="46" customFormat="1" x14ac:dyDescent="0.3">
      <c r="B36" s="109">
        <v>30</v>
      </c>
      <c r="C36" s="55">
        <f t="shared" si="7"/>
        <v>45807</v>
      </c>
      <c r="D36" s="10" t="s">
        <v>130</v>
      </c>
      <c r="E36" s="10" t="s">
        <v>131</v>
      </c>
      <c r="F36" s="1" t="s">
        <v>82</v>
      </c>
      <c r="G36" s="50" t="s">
        <v>132</v>
      </c>
      <c r="H36" s="100">
        <v>2.13</v>
      </c>
      <c r="I36" s="51">
        <v>4</v>
      </c>
      <c r="J36" s="56" t="s">
        <v>124</v>
      </c>
      <c r="K36" s="52" t="s">
        <v>51</v>
      </c>
      <c r="L36" s="53">
        <f t="shared" si="8"/>
        <v>-4</v>
      </c>
      <c r="M36" s="103">
        <f t="shared" si="9"/>
        <v>0</v>
      </c>
      <c r="N36" s="104">
        <f t="shared" si="10"/>
        <v>-4</v>
      </c>
      <c r="O36" s="47"/>
    </row>
    <row r="37" spans="2:15" s="46" customFormat="1" x14ac:dyDescent="0.3">
      <c r="B37" s="109">
        <v>31</v>
      </c>
      <c r="C37" s="55">
        <f t="shared" si="7"/>
        <v>45808</v>
      </c>
      <c r="D37" s="10" t="s">
        <v>67</v>
      </c>
      <c r="E37" s="10" t="s">
        <v>133</v>
      </c>
      <c r="F37" s="1" t="s">
        <v>48</v>
      </c>
      <c r="G37" s="50" t="s">
        <v>73</v>
      </c>
      <c r="H37" s="100">
        <v>2.2599999999999998</v>
      </c>
      <c r="I37" s="51">
        <v>4</v>
      </c>
      <c r="J37" s="56" t="s">
        <v>134</v>
      </c>
      <c r="K37" s="52" t="s">
        <v>61</v>
      </c>
      <c r="L37" s="53">
        <f t="shared" ref="L37" si="11">IF(K37="w",(H37-1)*I37,-I37)</f>
        <v>5.0399999999999991</v>
      </c>
      <c r="M37" s="103">
        <f t="shared" ref="M37" si="12">IF(K37="w",(L37/100*2),0)</f>
        <v>0.10079999999999999</v>
      </c>
      <c r="N37" s="104">
        <f t="shared" ref="N37" si="13">L37-M37</f>
        <v>4.9391999999999996</v>
      </c>
      <c r="O37" s="47"/>
    </row>
    <row r="38" spans="2:15" s="46" customFormat="1" x14ac:dyDescent="0.3">
      <c r="B38" s="110"/>
      <c r="C38" s="111"/>
      <c r="D38" s="112"/>
      <c r="E38" s="113"/>
      <c r="F38" s="114"/>
      <c r="G38" s="114"/>
      <c r="H38" s="114"/>
      <c r="I38" s="115">
        <f>SUM(I7:I37)</f>
        <v>119</v>
      </c>
      <c r="J38" s="116" t="s">
        <v>27</v>
      </c>
      <c r="K38" s="117" t="s">
        <v>11</v>
      </c>
      <c r="L38" s="118">
        <f>SUM(L7:L37)</f>
        <v>2.2399999999999958</v>
      </c>
      <c r="M38" s="118">
        <f>SUM(M7:M37)</f>
        <v>1.2247999999999999</v>
      </c>
      <c r="N38" s="119">
        <f>L38-M38</f>
        <v>1.0151999999999959</v>
      </c>
      <c r="O38" s="47"/>
    </row>
    <row r="39" spans="2:15" s="46" customFormat="1" x14ac:dyDescent="0.3">
      <c r="B39" s="110"/>
      <c r="C39" s="120"/>
      <c r="D39" s="121"/>
      <c r="E39" s="122"/>
      <c r="F39" s="123"/>
      <c r="G39" s="124"/>
      <c r="H39" s="125"/>
      <c r="I39" s="124"/>
      <c r="J39" s="124"/>
      <c r="K39" s="124"/>
      <c r="L39" s="125"/>
      <c r="M39" s="126"/>
      <c r="N39" s="127"/>
      <c r="O39" s="47"/>
    </row>
    <row r="40" spans="2:15" ht="8.25" customHeight="1" x14ac:dyDescent="0.3">
      <c r="C40" s="60"/>
      <c r="D40" s="61"/>
      <c r="E40" s="62"/>
      <c r="F40"/>
      <c r="H40" s="63"/>
      <c r="J40"/>
      <c r="K40" s="64"/>
      <c r="L40" s="63"/>
      <c r="N40" s="65"/>
      <c r="O40"/>
    </row>
    <row r="41" spans="2:15" x14ac:dyDescent="0.3">
      <c r="C41" s="60"/>
      <c r="D41" s="61"/>
      <c r="E41" s="62"/>
      <c r="F41"/>
      <c r="H41" s="63"/>
      <c r="J41"/>
      <c r="K41" s="64"/>
      <c r="L41" s="63"/>
      <c r="N41" s="65"/>
      <c r="O41"/>
    </row>
    <row r="42" spans="2:15" x14ac:dyDescent="0.3">
      <c r="C42" s="60"/>
      <c r="D42" s="61"/>
      <c r="E42" s="62"/>
      <c r="F42"/>
      <c r="H42" s="63"/>
      <c r="J42"/>
      <c r="K42" s="64"/>
      <c r="L42" s="63"/>
      <c r="N42" s="65"/>
      <c r="O42"/>
    </row>
    <row r="43" spans="2:15" x14ac:dyDescent="0.3">
      <c r="C43" s="60"/>
      <c r="D43" s="61"/>
      <c r="E43" s="62"/>
      <c r="F43"/>
      <c r="H43" s="63"/>
      <c r="J43"/>
      <c r="K43" s="64"/>
      <c r="L43" s="63"/>
      <c r="N43" s="65"/>
      <c r="O43"/>
    </row>
    <row r="44" spans="2:15" x14ac:dyDescent="0.3">
      <c r="C44" s="60"/>
      <c r="D44" s="61"/>
      <c r="E44" s="62"/>
      <c r="F44"/>
      <c r="H44" s="63"/>
      <c r="J44"/>
      <c r="K44" s="64"/>
      <c r="L44" s="63"/>
      <c r="N44" s="65"/>
      <c r="O44"/>
    </row>
    <row r="45" spans="2:15" x14ac:dyDescent="0.3">
      <c r="C45" s="60"/>
      <c r="D45" s="61"/>
      <c r="E45" s="62"/>
      <c r="F45"/>
      <c r="H45" s="63"/>
      <c r="J45"/>
      <c r="K45" s="64"/>
      <c r="L45" s="63"/>
      <c r="N45" s="65"/>
      <c r="O45"/>
    </row>
    <row r="46" spans="2:15" x14ac:dyDescent="0.3">
      <c r="C46" s="60"/>
      <c r="D46" s="61"/>
      <c r="E46" s="62"/>
      <c r="H46" s="63"/>
      <c r="J46"/>
      <c r="K46" s="64"/>
      <c r="L46" s="63"/>
      <c r="N46" s="65"/>
      <c r="O46"/>
    </row>
    <row r="47" spans="2:15" x14ac:dyDescent="0.3">
      <c r="C47" s="60"/>
      <c r="D47" s="61"/>
      <c r="E47" s="62"/>
      <c r="F47"/>
      <c r="H47" s="63"/>
      <c r="J47"/>
      <c r="K47" s="64"/>
      <c r="L47" s="63"/>
      <c r="N47" s="65"/>
      <c r="O47"/>
    </row>
    <row r="48" spans="2:15" x14ac:dyDescent="0.3">
      <c r="C48" s="60"/>
      <c r="D48" s="61"/>
      <c r="E48" s="62"/>
      <c r="F48"/>
      <c r="H48" s="63"/>
      <c r="J48"/>
      <c r="K48" s="64"/>
      <c r="L48" s="63"/>
      <c r="N48" s="65"/>
      <c r="O48"/>
    </row>
    <row r="49" spans="3:15" x14ac:dyDescent="0.3">
      <c r="C49" s="60"/>
      <c r="D49" s="61"/>
      <c r="E49" s="62"/>
      <c r="F49"/>
      <c r="H49" s="63"/>
      <c r="J49"/>
      <c r="K49" s="64"/>
      <c r="L49" s="63"/>
      <c r="N49" s="65"/>
      <c r="O49"/>
    </row>
    <row r="50" spans="3:15" x14ac:dyDescent="0.3">
      <c r="C50" s="60"/>
      <c r="D50" s="61"/>
      <c r="E50" s="62"/>
      <c r="F50"/>
      <c r="H50" s="63"/>
      <c r="J50"/>
      <c r="K50" s="64"/>
      <c r="L50" s="63"/>
      <c r="N50" s="65"/>
      <c r="O50"/>
    </row>
    <row r="51" spans="3:15" x14ac:dyDescent="0.3">
      <c r="C51" s="60"/>
      <c r="D51" s="61"/>
      <c r="E51" s="62"/>
      <c r="F51"/>
      <c r="H51" s="63"/>
      <c r="J51"/>
      <c r="K51" s="64"/>
      <c r="L51" s="63"/>
      <c r="N51" s="65"/>
      <c r="O51"/>
    </row>
    <row r="52" spans="3:15" x14ac:dyDescent="0.3">
      <c r="C52" s="60"/>
      <c r="D52" s="61"/>
      <c r="E52" s="62"/>
      <c r="F52"/>
      <c r="H52" s="63"/>
      <c r="J52"/>
      <c r="K52" s="64"/>
      <c r="L52" s="63"/>
      <c r="N52" s="65"/>
      <c r="O52"/>
    </row>
    <row r="53" spans="3:15" x14ac:dyDescent="0.3">
      <c r="C53" s="60"/>
      <c r="D53" s="61"/>
      <c r="E53" s="62"/>
      <c r="F53"/>
      <c r="H53" s="63"/>
      <c r="J53"/>
      <c r="K53" s="64"/>
      <c r="L53" s="63"/>
      <c r="N53" s="65"/>
      <c r="O53"/>
    </row>
    <row r="54" spans="3:15" x14ac:dyDescent="0.3">
      <c r="C54" s="60"/>
      <c r="D54" s="61"/>
      <c r="E54" s="62"/>
      <c r="F54"/>
      <c r="H54" s="63"/>
      <c r="J54"/>
      <c r="K54" s="64"/>
      <c r="L54" s="63"/>
      <c r="N54" s="65"/>
      <c r="O54"/>
    </row>
    <row r="55" spans="3:15" x14ac:dyDescent="0.3">
      <c r="C55" s="60"/>
      <c r="D55" s="61"/>
      <c r="E55" s="62"/>
      <c r="F55"/>
      <c r="H55" s="63"/>
      <c r="J55"/>
      <c r="K55" s="64"/>
      <c r="L55" s="63"/>
      <c r="N55" s="65"/>
      <c r="O55"/>
    </row>
    <row r="56" spans="3:15" x14ac:dyDescent="0.3">
      <c r="C56" s="60"/>
      <c r="D56" s="61"/>
      <c r="E56" s="62"/>
      <c r="F56"/>
      <c r="H56" s="63"/>
      <c r="J56"/>
      <c r="K56" s="64"/>
      <c r="L56" s="63"/>
      <c r="N56" s="65"/>
      <c r="O56"/>
    </row>
    <row r="57" spans="3:15" x14ac:dyDescent="0.3">
      <c r="C57" s="60"/>
      <c r="D57" s="61"/>
      <c r="E57" s="62"/>
      <c r="F57"/>
      <c r="H57" s="63"/>
      <c r="J57"/>
      <c r="K57" s="64"/>
      <c r="L57" s="63"/>
      <c r="N57" s="65"/>
      <c r="O57"/>
    </row>
    <row r="58" spans="3:15" x14ac:dyDescent="0.3">
      <c r="C58" s="60"/>
      <c r="D58" s="61"/>
      <c r="E58" s="62"/>
      <c r="F58"/>
      <c r="H58" s="63"/>
      <c r="J58"/>
      <c r="K58" s="64"/>
      <c r="L58" s="63"/>
      <c r="N58" s="65"/>
      <c r="O58"/>
    </row>
    <row r="59" spans="3:15" x14ac:dyDescent="0.3">
      <c r="C59" s="60"/>
      <c r="D59" s="61"/>
      <c r="E59" s="62"/>
      <c r="F59"/>
      <c r="H59" s="63"/>
      <c r="J59"/>
      <c r="K59" s="64"/>
      <c r="L59" s="63"/>
      <c r="N59" s="65"/>
      <c r="O59"/>
    </row>
    <row r="60" spans="3:15" x14ac:dyDescent="0.3">
      <c r="C60" s="60"/>
      <c r="D60" s="61"/>
      <c r="E60" s="62"/>
      <c r="F60"/>
      <c r="H60" s="63"/>
      <c r="J60"/>
      <c r="K60" s="64"/>
      <c r="L60" s="63"/>
      <c r="N60" s="65"/>
      <c r="O60"/>
    </row>
    <row r="61" spans="3:15" x14ac:dyDescent="0.3">
      <c r="C61" s="60"/>
      <c r="D61" s="61"/>
      <c r="E61" s="62"/>
      <c r="F61"/>
      <c r="H61" s="63"/>
      <c r="J61"/>
      <c r="K61" s="64"/>
      <c r="L61" s="63"/>
      <c r="N61" s="65"/>
      <c r="O61"/>
    </row>
    <row r="62" spans="3:15" x14ac:dyDescent="0.3">
      <c r="C62" s="60"/>
      <c r="D62" s="61"/>
      <c r="E62" s="62"/>
      <c r="F62"/>
      <c r="H62" s="63"/>
      <c r="J62"/>
      <c r="K62" s="64"/>
      <c r="L62" s="63"/>
      <c r="N62" s="65"/>
      <c r="O62"/>
    </row>
    <row r="63" spans="3:15" x14ac:dyDescent="0.3">
      <c r="C63" s="60"/>
      <c r="D63" s="61"/>
      <c r="E63" s="62"/>
      <c r="F63"/>
      <c r="H63" s="63"/>
      <c r="J63"/>
      <c r="K63" s="64"/>
      <c r="L63" s="63"/>
      <c r="N63" s="65"/>
      <c r="O63"/>
    </row>
    <row r="64" spans="3:15" x14ac:dyDescent="0.3">
      <c r="C64" s="60"/>
      <c r="D64" s="61"/>
      <c r="E64" s="62"/>
      <c r="F64"/>
      <c r="H64" s="63"/>
      <c r="J64"/>
      <c r="K64" s="64"/>
      <c r="L64" s="63"/>
      <c r="N64" s="65"/>
      <c r="O64"/>
    </row>
  </sheetData>
  <mergeCells count="5">
    <mergeCell ref="G2:G4"/>
    <mergeCell ref="L2:M2"/>
    <mergeCell ref="L3:M3"/>
    <mergeCell ref="L4:M4"/>
    <mergeCell ref="B2:F4"/>
  </mergeCells>
  <conditionalFormatting sqref="K6:K64">
    <cfRule type="cellIs" dxfId="111" priority="1" operator="equal">
      <formula>"L"</formula>
    </cfRule>
    <cfRule type="cellIs" dxfId="110" priority="2" operator="equal">
      <formula>"D"</formula>
    </cfRule>
    <cfRule type="cellIs" dxfId="109" priority="3" operator="equal">
      <formula>"W"</formula>
    </cfRule>
  </conditionalFormatting>
  <conditionalFormatting sqref="L1 L5 L65:L1048576">
    <cfRule type="cellIs" dxfId="108" priority="171" operator="equal">
      <formula>"L"</formula>
    </cfRule>
    <cfRule type="cellIs" dxfId="107" priority="172" operator="equal">
      <formula>"D"</formula>
    </cfRule>
    <cfRule type="cellIs" dxfId="106" priority="173" operator="equal">
      <formula>"W"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6"/>
  <sheetViews>
    <sheetView showGridLines="0" workbookViewId="0">
      <pane ySplit="2" topLeftCell="A3" activePane="bottomLeft" state="frozen"/>
      <selection pane="bottomLeft" activeCell="P8" sqref="P8"/>
    </sheetView>
  </sheetViews>
  <sheetFormatPr defaultRowHeight="14.4" x14ac:dyDescent="0.3"/>
  <cols>
    <col min="1" max="1" width="3.6640625" customWidth="1"/>
    <col min="3" max="3" width="23" bestFit="1" customWidth="1"/>
    <col min="4" max="4" width="17.88671875" bestFit="1" customWidth="1"/>
  </cols>
  <sheetData>
    <row r="2" spans="2:4" ht="25.2" x14ac:dyDescent="0.45">
      <c r="B2" s="45" t="s">
        <v>43</v>
      </c>
    </row>
    <row r="4" spans="2:4" ht="21" customHeight="1" x14ac:dyDescent="0.3">
      <c r="B4" s="41" t="s">
        <v>0</v>
      </c>
      <c r="C4" s="41" t="s">
        <v>41</v>
      </c>
      <c r="D4" s="41" t="s">
        <v>197</v>
      </c>
    </row>
    <row r="5" spans="2:4" x14ac:dyDescent="0.3">
      <c r="B5" s="44">
        <v>0</v>
      </c>
      <c r="C5" s="42">
        <v>0</v>
      </c>
      <c r="D5" s="43">
        <v>0</v>
      </c>
    </row>
    <row r="6" spans="2:4" x14ac:dyDescent="0.3">
      <c r="B6" s="44">
        <v>1</v>
      </c>
      <c r="C6" s="42">
        <f>'FTR - Results'!N7</f>
        <v>-4</v>
      </c>
      <c r="D6" s="43">
        <f>D5+C6</f>
        <v>-4</v>
      </c>
    </row>
    <row r="7" spans="2:4" x14ac:dyDescent="0.3">
      <c r="B7" s="44">
        <v>2</v>
      </c>
      <c r="C7" s="42">
        <f>'FTR - Results'!N8</f>
        <v>-4</v>
      </c>
      <c r="D7" s="43">
        <f t="shared" ref="D7:D35" si="0">D6+C7</f>
        <v>-8</v>
      </c>
    </row>
    <row r="8" spans="2:4" x14ac:dyDescent="0.3">
      <c r="B8" s="44">
        <v>3</v>
      </c>
      <c r="C8" s="42">
        <f>'FTR - Results'!N9</f>
        <v>3.1360000000000001</v>
      </c>
      <c r="D8" s="43">
        <f t="shared" si="0"/>
        <v>-4.8639999999999999</v>
      </c>
    </row>
    <row r="9" spans="2:4" x14ac:dyDescent="0.3">
      <c r="B9" s="44">
        <v>4</v>
      </c>
      <c r="C9" s="42">
        <f>'FTR - Results'!N10</f>
        <v>-4</v>
      </c>
      <c r="D9" s="43">
        <f t="shared" si="0"/>
        <v>-8.8640000000000008</v>
      </c>
    </row>
    <row r="10" spans="2:4" x14ac:dyDescent="0.3">
      <c r="B10" s="44">
        <v>5</v>
      </c>
      <c r="C10" s="42">
        <f>'FTR - Results'!N11</f>
        <v>-4</v>
      </c>
      <c r="D10" s="43">
        <f t="shared" si="0"/>
        <v>-12.864000000000001</v>
      </c>
    </row>
    <row r="11" spans="2:4" x14ac:dyDescent="0.3">
      <c r="B11" s="44">
        <v>6</v>
      </c>
      <c r="C11" s="42">
        <f>'FTR - Results'!N12</f>
        <v>5.1743999999999994</v>
      </c>
      <c r="D11" s="43">
        <f t="shared" si="0"/>
        <v>-7.6896000000000013</v>
      </c>
    </row>
    <row r="12" spans="2:4" x14ac:dyDescent="0.3">
      <c r="B12" s="44">
        <v>7</v>
      </c>
      <c r="C12" s="42">
        <f>'FTR - Results'!N13</f>
        <v>5.0175999999999989</v>
      </c>
      <c r="D12" s="43">
        <f t="shared" si="0"/>
        <v>-2.6720000000000024</v>
      </c>
    </row>
    <row r="13" spans="2:4" x14ac:dyDescent="0.3">
      <c r="B13" s="44">
        <v>8</v>
      </c>
      <c r="C13" s="42">
        <f>'FTR - Results'!N14</f>
        <v>4.1551999999999998</v>
      </c>
      <c r="D13" s="43">
        <f t="shared" si="0"/>
        <v>1.4831999999999974</v>
      </c>
    </row>
    <row r="14" spans="2:4" x14ac:dyDescent="0.3">
      <c r="B14" s="44">
        <v>9</v>
      </c>
      <c r="C14" s="42">
        <f>'FTR - Results'!N15</f>
        <v>-4</v>
      </c>
      <c r="D14" s="43">
        <f t="shared" si="0"/>
        <v>-2.5168000000000026</v>
      </c>
    </row>
    <row r="15" spans="2:4" x14ac:dyDescent="0.3">
      <c r="B15" s="44">
        <v>10</v>
      </c>
      <c r="C15" s="42">
        <f>'FTR - Results'!N16</f>
        <v>0</v>
      </c>
      <c r="D15" s="43">
        <f t="shared" si="0"/>
        <v>-2.5168000000000026</v>
      </c>
    </row>
    <row r="16" spans="2:4" x14ac:dyDescent="0.3">
      <c r="B16" s="44">
        <v>11</v>
      </c>
      <c r="C16" s="42">
        <f>'FTR - Results'!N17</f>
        <v>-4</v>
      </c>
      <c r="D16" s="43">
        <f t="shared" si="0"/>
        <v>-6.5168000000000026</v>
      </c>
    </row>
    <row r="17" spans="2:4" x14ac:dyDescent="0.3">
      <c r="B17" s="44">
        <v>12</v>
      </c>
      <c r="C17" s="42">
        <f>'FTR - Results'!N18</f>
        <v>-4</v>
      </c>
      <c r="D17" s="43">
        <f t="shared" si="0"/>
        <v>-10.516800000000003</v>
      </c>
    </row>
    <row r="18" spans="2:4" x14ac:dyDescent="0.3">
      <c r="B18" s="44">
        <v>13</v>
      </c>
      <c r="C18" s="42">
        <f>'FTR - Results'!N19</f>
        <v>-4</v>
      </c>
      <c r="D18" s="43">
        <f t="shared" si="0"/>
        <v>-14.516800000000003</v>
      </c>
    </row>
    <row r="19" spans="2:4" x14ac:dyDescent="0.3">
      <c r="B19" s="44">
        <v>14</v>
      </c>
      <c r="C19" s="42">
        <f>'FTR - Results'!N20</f>
        <v>-3</v>
      </c>
      <c r="D19" s="43">
        <f t="shared" si="0"/>
        <v>-17.516800000000003</v>
      </c>
    </row>
    <row r="20" spans="2:4" x14ac:dyDescent="0.3">
      <c r="B20" s="44">
        <v>15</v>
      </c>
      <c r="C20" s="42">
        <f>'FTR - Results'!N21</f>
        <v>-4</v>
      </c>
      <c r="D20" s="43">
        <f t="shared" si="0"/>
        <v>-21.516800000000003</v>
      </c>
    </row>
    <row r="21" spans="2:4" x14ac:dyDescent="0.3">
      <c r="B21" s="44">
        <v>16</v>
      </c>
      <c r="C21" s="42">
        <f>'FTR - Results'!N22</f>
        <v>3.5671999999999997</v>
      </c>
      <c r="D21" s="43">
        <f t="shared" si="0"/>
        <v>-17.949600000000004</v>
      </c>
    </row>
    <row r="22" spans="2:4" x14ac:dyDescent="0.3">
      <c r="B22" s="44">
        <v>17</v>
      </c>
      <c r="C22" s="42">
        <f>'FTR - Results'!N23</f>
        <v>-4</v>
      </c>
      <c r="D22" s="43">
        <f t="shared" si="0"/>
        <v>-21.949600000000004</v>
      </c>
    </row>
    <row r="23" spans="2:4" x14ac:dyDescent="0.3">
      <c r="B23" s="44">
        <v>18</v>
      </c>
      <c r="C23" s="42">
        <f>'FTR - Results'!N24</f>
        <v>3.6063999999999998</v>
      </c>
      <c r="D23" s="43">
        <f t="shared" si="0"/>
        <v>-18.343200000000003</v>
      </c>
    </row>
    <row r="24" spans="2:4" x14ac:dyDescent="0.3">
      <c r="B24" s="44">
        <v>19</v>
      </c>
      <c r="C24" s="42">
        <f>'FTR - Results'!N25</f>
        <v>5.1743999999999994</v>
      </c>
      <c r="D24" s="43">
        <f t="shared" si="0"/>
        <v>-13.168800000000005</v>
      </c>
    </row>
    <row r="25" spans="2:4" x14ac:dyDescent="0.3">
      <c r="B25" s="44">
        <v>20</v>
      </c>
      <c r="C25" s="42">
        <f>'FTR - Results'!N26</f>
        <v>6.5856000000000003</v>
      </c>
      <c r="D25" s="43">
        <f t="shared" si="0"/>
        <v>-6.5832000000000042</v>
      </c>
    </row>
    <row r="26" spans="2:4" x14ac:dyDescent="0.3">
      <c r="B26" s="44">
        <v>21</v>
      </c>
      <c r="C26" s="42">
        <f>'FTR - Results'!N27</f>
        <v>-4</v>
      </c>
      <c r="D26" s="43">
        <f t="shared" si="0"/>
        <v>-10.583200000000005</v>
      </c>
    </row>
    <row r="27" spans="2:4" x14ac:dyDescent="0.3">
      <c r="B27" s="44">
        <v>22</v>
      </c>
      <c r="C27" s="42">
        <f>'FTR - Results'!N28</f>
        <v>0</v>
      </c>
      <c r="D27" s="43">
        <f t="shared" si="0"/>
        <v>-10.583200000000005</v>
      </c>
    </row>
    <row r="28" spans="2:4" x14ac:dyDescent="0.3">
      <c r="B28" s="44">
        <v>23</v>
      </c>
      <c r="C28" s="42">
        <f>'FTR - Results'!N29</f>
        <v>3.9984000000000002</v>
      </c>
      <c r="D28" s="43">
        <f t="shared" si="0"/>
        <v>-6.5848000000000049</v>
      </c>
    </row>
    <row r="29" spans="2:4" x14ac:dyDescent="0.3">
      <c r="B29" s="44">
        <v>24</v>
      </c>
      <c r="C29" s="42">
        <f>'FTR - Results'!N30</f>
        <v>3.4887999999999995</v>
      </c>
      <c r="D29" s="43">
        <f t="shared" si="0"/>
        <v>-3.0960000000000054</v>
      </c>
    </row>
    <row r="30" spans="2:4" x14ac:dyDescent="0.3">
      <c r="B30" s="44">
        <v>25</v>
      </c>
      <c r="C30" s="42">
        <f>'FTR - Results'!N31</f>
        <v>-4</v>
      </c>
      <c r="D30" s="43">
        <f t="shared" si="0"/>
        <v>-7.0960000000000054</v>
      </c>
    </row>
    <row r="31" spans="2:4" x14ac:dyDescent="0.3">
      <c r="B31" s="44">
        <v>26</v>
      </c>
      <c r="C31" s="42">
        <f>'FTR - Results'!N32</f>
        <v>3.2144000000000004</v>
      </c>
      <c r="D31" s="43">
        <f t="shared" si="0"/>
        <v>-3.881600000000005</v>
      </c>
    </row>
    <row r="32" spans="2:4" x14ac:dyDescent="0.3">
      <c r="B32" s="44">
        <v>27</v>
      </c>
      <c r="C32" s="42">
        <f>'FTR - Results'!N33</f>
        <v>4.3904000000000005</v>
      </c>
      <c r="D32" s="43">
        <f t="shared" si="0"/>
        <v>0.50879999999999548</v>
      </c>
    </row>
    <row r="33" spans="2:4" x14ac:dyDescent="0.3">
      <c r="B33" s="44">
        <v>28</v>
      </c>
      <c r="C33" s="42">
        <f>'FTR - Results'!N34</f>
        <v>3.5671999999999997</v>
      </c>
      <c r="D33" s="43">
        <f t="shared" si="0"/>
        <v>4.0759999999999952</v>
      </c>
    </row>
    <row r="34" spans="2:4" x14ac:dyDescent="0.3">
      <c r="B34" s="44">
        <v>29</v>
      </c>
      <c r="C34" s="42">
        <f>'FTR - Results'!N35</f>
        <v>-4</v>
      </c>
      <c r="D34" s="43">
        <f t="shared" si="0"/>
        <v>7.5999999999995183E-2</v>
      </c>
    </row>
    <row r="35" spans="2:4" x14ac:dyDescent="0.3">
      <c r="B35" s="44">
        <v>30</v>
      </c>
      <c r="C35" s="42">
        <f>'FTR - Results'!N36</f>
        <v>-4</v>
      </c>
      <c r="D35" s="43">
        <f t="shared" si="0"/>
        <v>-3.9240000000000048</v>
      </c>
    </row>
    <row r="36" spans="2:4" x14ac:dyDescent="0.3">
      <c r="B36" s="44">
        <v>31</v>
      </c>
      <c r="C36" s="42">
        <f>'FTR - Results'!N37</f>
        <v>4.9391999999999996</v>
      </c>
      <c r="D36" s="43">
        <f t="shared" ref="D36" si="1">D35+C36</f>
        <v>1.0151999999999948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7"/>
  <sheetViews>
    <sheetView showGridLines="0" tabSelected="1" workbookViewId="0">
      <pane ySplit="6" topLeftCell="A22" activePane="bottomLeft" state="frozen"/>
      <selection pane="bottomLeft" activeCell="G30" sqref="G30"/>
    </sheetView>
  </sheetViews>
  <sheetFormatPr defaultRowHeight="14.4" x14ac:dyDescent="0.3"/>
  <cols>
    <col min="1" max="1" width="1.44140625" customWidth="1"/>
    <col min="2" max="2" width="5.6640625" customWidth="1"/>
    <col min="3" max="3" width="12.88671875" customWidth="1"/>
    <col min="4" max="4" width="13.33203125" customWidth="1"/>
    <col min="5" max="5" width="28.109375" customWidth="1"/>
    <col min="6" max="6" width="16" customWidth="1"/>
    <col min="7" max="7" width="21.44140625" customWidth="1"/>
    <col min="8" max="8" width="10.44140625" customWidth="1"/>
    <col min="9" max="9" width="12" customWidth="1"/>
    <col min="10" max="10" width="11.109375" style="7" customWidth="1"/>
    <col min="11" max="11" width="10" style="17" customWidth="1"/>
    <col min="12" max="12" width="12.44140625" customWidth="1"/>
    <col min="13" max="13" width="9.88671875" style="7" customWidth="1"/>
    <col min="14" max="14" width="11.332031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18"/>
      <c r="C2" s="19"/>
      <c r="D2" s="19"/>
      <c r="E2" s="19"/>
      <c r="F2" s="23"/>
      <c r="G2" s="181" t="s">
        <v>13</v>
      </c>
      <c r="H2" s="29" t="s">
        <v>14</v>
      </c>
      <c r="I2" s="40">
        <v>1000</v>
      </c>
      <c r="J2"/>
      <c r="K2" s="24"/>
      <c r="N2" s="34" t="s">
        <v>15</v>
      </c>
      <c r="O2" s="35">
        <f>O37</f>
        <v>1222.1672377655732</v>
      </c>
    </row>
    <row r="3" spans="2:15" ht="21" customHeight="1" x14ac:dyDescent="0.4">
      <c r="B3" s="25"/>
      <c r="C3" s="26"/>
      <c r="D3" s="26"/>
      <c r="E3" s="26"/>
      <c r="F3" s="27"/>
      <c r="G3" s="182"/>
      <c r="H3" s="30" t="s">
        <v>16</v>
      </c>
      <c r="I3" s="31">
        <f>'FTR - Results'!I3</f>
        <v>45778</v>
      </c>
      <c r="J3"/>
      <c r="K3" s="24"/>
      <c r="N3" s="36" t="s">
        <v>17</v>
      </c>
      <c r="O3" s="37">
        <f>O2-I2</f>
        <v>222.16723776557319</v>
      </c>
    </row>
    <row r="4" spans="2:15" ht="21" customHeight="1" thickBot="1" x14ac:dyDescent="0.4">
      <c r="B4" s="20"/>
      <c r="C4" s="21"/>
      <c r="D4" s="22"/>
      <c r="E4" s="22"/>
      <c r="F4" s="28"/>
      <c r="G4" s="183"/>
      <c r="H4" s="32" t="s">
        <v>18</v>
      </c>
      <c r="I4" s="33">
        <v>30</v>
      </c>
      <c r="J4"/>
      <c r="K4" s="24"/>
      <c r="N4" s="38" t="s">
        <v>19</v>
      </c>
      <c r="O4" s="39">
        <f>SUM(O2-I2)/I2*100</f>
        <v>22.216723776557316</v>
      </c>
    </row>
    <row r="5" spans="2:15" ht="7.5" customHeight="1" x14ac:dyDescent="0.3"/>
    <row r="6" spans="2:15" ht="15.6" x14ac:dyDescent="0.3">
      <c r="B6" s="9" t="s">
        <v>0</v>
      </c>
      <c r="C6" s="4" t="s">
        <v>1</v>
      </c>
      <c r="D6" s="5" t="s">
        <v>42</v>
      </c>
      <c r="E6" s="6" t="s">
        <v>2</v>
      </c>
      <c r="F6" s="5" t="s">
        <v>3</v>
      </c>
      <c r="G6" s="5" t="s">
        <v>4</v>
      </c>
      <c r="H6" s="5" t="s">
        <v>5</v>
      </c>
      <c r="I6" s="5" t="s">
        <v>6</v>
      </c>
      <c r="J6" s="15" t="s">
        <v>9</v>
      </c>
      <c r="K6" s="9" t="s">
        <v>10</v>
      </c>
      <c r="L6" s="11" t="s">
        <v>7</v>
      </c>
      <c r="M6" s="8" t="s">
        <v>11</v>
      </c>
      <c r="N6" s="8" t="s">
        <v>12</v>
      </c>
      <c r="O6" s="5" t="s">
        <v>8</v>
      </c>
    </row>
    <row r="7" spans="2:15" x14ac:dyDescent="0.3">
      <c r="B7" s="13">
        <v>1</v>
      </c>
      <c r="C7" s="12">
        <f>I3</f>
        <v>45778</v>
      </c>
      <c r="D7" s="129" t="s">
        <v>46</v>
      </c>
      <c r="E7" s="129" t="s">
        <v>135</v>
      </c>
      <c r="F7" s="130" t="s">
        <v>58</v>
      </c>
      <c r="G7" s="136" t="s">
        <v>59</v>
      </c>
      <c r="H7" s="154">
        <v>1.88</v>
      </c>
      <c r="I7" s="16">
        <f>L7/16.5</f>
        <v>60.606060606060609</v>
      </c>
      <c r="J7" s="155" t="s">
        <v>170</v>
      </c>
      <c r="K7" s="156" t="s">
        <v>61</v>
      </c>
      <c r="L7" s="3">
        <f>I2</f>
        <v>1000</v>
      </c>
      <c r="M7" s="2">
        <f t="shared" ref="M7:M9" si="0">IF(K7="w",(H7-1)*I7,-I7)</f>
        <v>53.333333333333329</v>
      </c>
      <c r="N7" s="2">
        <f t="shared" ref="N7:N9" si="1">IF(K7="w",(M7/100*2),0)</f>
        <v>1.0666666666666667</v>
      </c>
      <c r="O7" s="14">
        <f t="shared" ref="O7:O9" si="2">L7+M7</f>
        <v>1053.3333333333333</v>
      </c>
    </row>
    <row r="8" spans="2:15" x14ac:dyDescent="0.3">
      <c r="B8" s="13">
        <v>2</v>
      </c>
      <c r="C8" s="128">
        <f t="shared" ref="C8:C37" si="3">C7+1</f>
        <v>45779</v>
      </c>
      <c r="D8" s="129" t="s">
        <v>52</v>
      </c>
      <c r="E8" s="129" t="s">
        <v>136</v>
      </c>
      <c r="F8" s="130" t="s">
        <v>137</v>
      </c>
      <c r="G8" s="136" t="s">
        <v>138</v>
      </c>
      <c r="H8" s="154">
        <v>1.93</v>
      </c>
      <c r="I8" s="16">
        <f t="shared" ref="I8:I37" si="4">L8/16.5</f>
        <v>63.838383838383834</v>
      </c>
      <c r="J8" s="155" t="s">
        <v>56</v>
      </c>
      <c r="K8" s="156" t="s">
        <v>61</v>
      </c>
      <c r="L8" s="14">
        <f t="shared" ref="L8:L9" si="5">O7</f>
        <v>1053.3333333333333</v>
      </c>
      <c r="M8" s="2">
        <f t="shared" si="0"/>
        <v>59.36969696969696</v>
      </c>
      <c r="N8" s="2">
        <f t="shared" si="1"/>
        <v>1.1873939393939392</v>
      </c>
      <c r="O8" s="14">
        <f t="shared" si="2"/>
        <v>1112.7030303030301</v>
      </c>
    </row>
    <row r="9" spans="2:15" x14ac:dyDescent="0.3">
      <c r="B9" s="13">
        <v>3</v>
      </c>
      <c r="C9" s="128">
        <f t="shared" si="3"/>
        <v>45780</v>
      </c>
      <c r="D9" s="129" t="s">
        <v>85</v>
      </c>
      <c r="E9" s="129" t="s">
        <v>139</v>
      </c>
      <c r="F9" s="130" t="s">
        <v>58</v>
      </c>
      <c r="G9" s="136" t="s">
        <v>59</v>
      </c>
      <c r="H9" s="154">
        <v>1.7</v>
      </c>
      <c r="I9" s="16">
        <f t="shared" si="4"/>
        <v>67.436547291092737</v>
      </c>
      <c r="J9" s="155" t="s">
        <v>94</v>
      </c>
      <c r="K9" s="156" t="s">
        <v>51</v>
      </c>
      <c r="L9" s="14">
        <f t="shared" si="5"/>
        <v>1112.7030303030301</v>
      </c>
      <c r="M9" s="2">
        <f t="shared" si="0"/>
        <v>-67.436547291092737</v>
      </c>
      <c r="N9" s="2">
        <f t="shared" si="1"/>
        <v>0</v>
      </c>
      <c r="O9" s="14">
        <f t="shared" si="2"/>
        <v>1045.2664830119375</v>
      </c>
    </row>
    <row r="10" spans="2:15" x14ac:dyDescent="0.3">
      <c r="B10" s="13">
        <v>4</v>
      </c>
      <c r="C10" s="12">
        <f t="shared" si="3"/>
        <v>45781</v>
      </c>
      <c r="D10" s="129" t="s">
        <v>85</v>
      </c>
      <c r="E10" s="129" t="s">
        <v>140</v>
      </c>
      <c r="F10" s="130" t="s">
        <v>48</v>
      </c>
      <c r="G10" s="136" t="s">
        <v>141</v>
      </c>
      <c r="H10" s="154">
        <v>1.75</v>
      </c>
      <c r="I10" s="16">
        <f t="shared" si="4"/>
        <v>63.349483818905298</v>
      </c>
      <c r="J10" s="155" t="s">
        <v>56</v>
      </c>
      <c r="K10" s="156" t="s">
        <v>61</v>
      </c>
      <c r="L10" s="3">
        <f t="shared" ref="L10:L12" si="6">O9</f>
        <v>1045.2664830119375</v>
      </c>
      <c r="M10" s="2">
        <f t="shared" ref="M10:M13" si="7">IF(K10="w",(H10-1)*I10,-I10)</f>
        <v>47.512112864178974</v>
      </c>
      <c r="N10" s="2">
        <f t="shared" ref="N10:N13" si="8">IF(K10="w",(M10/100*2),0)</f>
        <v>0.95024225728357947</v>
      </c>
      <c r="O10" s="14">
        <f t="shared" ref="O10:O13" si="9">L10+M10</f>
        <v>1092.7785958761165</v>
      </c>
    </row>
    <row r="11" spans="2:15" x14ac:dyDescent="0.3">
      <c r="B11" s="13">
        <v>5</v>
      </c>
      <c r="C11" s="12">
        <f t="shared" si="3"/>
        <v>45782</v>
      </c>
      <c r="D11" s="129" t="s">
        <v>85</v>
      </c>
      <c r="E11" s="129" t="s">
        <v>142</v>
      </c>
      <c r="F11" s="130" t="s">
        <v>48</v>
      </c>
      <c r="G11" s="136" t="s">
        <v>143</v>
      </c>
      <c r="H11" s="154">
        <v>1.8</v>
      </c>
      <c r="I11" s="16">
        <f t="shared" si="4"/>
        <v>66.229005810673726</v>
      </c>
      <c r="J11" s="155" t="s">
        <v>60</v>
      </c>
      <c r="K11" s="156" t="s">
        <v>61</v>
      </c>
      <c r="L11" s="3">
        <f t="shared" si="6"/>
        <v>1092.7785958761165</v>
      </c>
      <c r="M11" s="2">
        <f t="shared" si="7"/>
        <v>52.983204648538987</v>
      </c>
      <c r="N11" s="2">
        <f t="shared" si="8"/>
        <v>1.0596640929707797</v>
      </c>
      <c r="O11" s="14">
        <f t="shared" si="9"/>
        <v>1145.7618005246554</v>
      </c>
    </row>
    <row r="12" spans="2:15" x14ac:dyDescent="0.3">
      <c r="B12" s="13">
        <v>6</v>
      </c>
      <c r="C12" s="12">
        <f t="shared" si="3"/>
        <v>45783</v>
      </c>
      <c r="D12" s="129" t="s">
        <v>67</v>
      </c>
      <c r="E12" s="129" t="s">
        <v>68</v>
      </c>
      <c r="F12" s="130" t="s">
        <v>144</v>
      </c>
      <c r="G12" s="136" t="s">
        <v>145</v>
      </c>
      <c r="H12" s="154">
        <v>1.93</v>
      </c>
      <c r="I12" s="16">
        <f t="shared" si="4"/>
        <v>69.440109122706389</v>
      </c>
      <c r="J12" s="155" t="s">
        <v>71</v>
      </c>
      <c r="K12" s="156" t="s">
        <v>171</v>
      </c>
      <c r="L12" s="3">
        <f t="shared" si="6"/>
        <v>1145.7618005246554</v>
      </c>
      <c r="M12" s="2">
        <v>0</v>
      </c>
      <c r="N12" s="2">
        <f t="shared" ref="N12" si="10">IF(K12="w",(M12/100*2),0)</f>
        <v>0</v>
      </c>
      <c r="O12" s="14">
        <f t="shared" ref="O12" si="11">L12+M12</f>
        <v>1145.7618005246554</v>
      </c>
    </row>
    <row r="13" spans="2:15" x14ac:dyDescent="0.3">
      <c r="B13" s="13">
        <v>7</v>
      </c>
      <c r="C13" s="12">
        <f t="shared" si="3"/>
        <v>45784</v>
      </c>
      <c r="D13" s="129" t="s">
        <v>67</v>
      </c>
      <c r="E13" s="129" t="s">
        <v>72</v>
      </c>
      <c r="F13" s="130" t="s">
        <v>93</v>
      </c>
      <c r="G13" s="136" t="s">
        <v>123</v>
      </c>
      <c r="H13" s="154">
        <v>2.2400000000000002</v>
      </c>
      <c r="I13" s="16">
        <f t="shared" si="4"/>
        <v>69.440109122706389</v>
      </c>
      <c r="J13" s="155" t="s">
        <v>74</v>
      </c>
      <c r="K13" s="156" t="s">
        <v>51</v>
      </c>
      <c r="L13" s="3">
        <f t="shared" ref="L13" si="12">O12</f>
        <v>1145.7618005246554</v>
      </c>
      <c r="M13" s="2">
        <f t="shared" si="7"/>
        <v>-69.440109122706389</v>
      </c>
      <c r="N13" s="2">
        <f t="shared" si="8"/>
        <v>0</v>
      </c>
      <c r="O13" s="14">
        <f t="shared" si="9"/>
        <v>1076.321691401949</v>
      </c>
    </row>
    <row r="14" spans="2:15" x14ac:dyDescent="0.3">
      <c r="B14" s="13">
        <v>8</v>
      </c>
      <c r="C14" s="12">
        <f t="shared" si="3"/>
        <v>45785</v>
      </c>
      <c r="D14" s="129" t="s">
        <v>46</v>
      </c>
      <c r="E14" s="129" t="s">
        <v>146</v>
      </c>
      <c r="F14" s="130" t="s">
        <v>93</v>
      </c>
      <c r="G14" s="136" t="s">
        <v>70</v>
      </c>
      <c r="H14" s="154">
        <v>1.61</v>
      </c>
      <c r="I14" s="16">
        <f t="shared" si="4"/>
        <v>65.231617660724183</v>
      </c>
      <c r="J14" s="155" t="s">
        <v>124</v>
      </c>
      <c r="K14" s="156" t="s">
        <v>51</v>
      </c>
      <c r="L14" s="3">
        <f t="shared" ref="L14:L24" si="13">O13</f>
        <v>1076.321691401949</v>
      </c>
      <c r="M14" s="2">
        <f t="shared" ref="M14:M24" si="14">IF(K14="w",(H14-1)*I14,-I14)</f>
        <v>-65.231617660724183</v>
      </c>
      <c r="N14" s="2">
        <f t="shared" ref="N14:N24" si="15">IF(K14="w",(M14/100*2),0)</f>
        <v>0</v>
      </c>
      <c r="O14" s="14">
        <f t="shared" ref="O14:O24" si="16">L14+M14</f>
        <v>1011.0900737412248</v>
      </c>
    </row>
    <row r="15" spans="2:15" x14ac:dyDescent="0.3">
      <c r="B15" s="13">
        <v>9</v>
      </c>
      <c r="C15" s="12">
        <f t="shared" si="3"/>
        <v>45786</v>
      </c>
      <c r="D15" s="129" t="s">
        <v>85</v>
      </c>
      <c r="E15" s="129" t="s">
        <v>147</v>
      </c>
      <c r="F15" s="130" t="s">
        <v>58</v>
      </c>
      <c r="G15" s="136" t="s">
        <v>59</v>
      </c>
      <c r="H15" s="154">
        <v>1.8</v>
      </c>
      <c r="I15" s="16">
        <f t="shared" si="4"/>
        <v>61.278186287346962</v>
      </c>
      <c r="J15" s="155" t="s">
        <v>170</v>
      </c>
      <c r="K15" s="156" t="s">
        <v>61</v>
      </c>
      <c r="L15" s="3">
        <f t="shared" si="13"/>
        <v>1011.0900737412248</v>
      </c>
      <c r="M15" s="2">
        <f t="shared" si="14"/>
        <v>49.022549029877574</v>
      </c>
      <c r="N15" s="2">
        <f t="shared" si="15"/>
        <v>0.98045098059755142</v>
      </c>
      <c r="O15" s="14">
        <f t="shared" si="16"/>
        <v>1060.1126227711025</v>
      </c>
    </row>
    <row r="16" spans="2:15" x14ac:dyDescent="0.3">
      <c r="B16" s="13">
        <v>10</v>
      </c>
      <c r="C16" s="12">
        <f t="shared" si="3"/>
        <v>45787</v>
      </c>
      <c r="D16" s="129" t="s">
        <v>52</v>
      </c>
      <c r="E16" s="129" t="s">
        <v>148</v>
      </c>
      <c r="F16" s="130" t="s">
        <v>144</v>
      </c>
      <c r="G16" s="136" t="s">
        <v>149</v>
      </c>
      <c r="H16" s="154">
        <v>1.89</v>
      </c>
      <c r="I16" s="16">
        <f t="shared" si="4"/>
        <v>64.249249864915299</v>
      </c>
      <c r="J16" s="155" t="s">
        <v>94</v>
      </c>
      <c r="K16" s="156" t="s">
        <v>51</v>
      </c>
      <c r="L16" s="3">
        <f t="shared" si="13"/>
        <v>1060.1126227711025</v>
      </c>
      <c r="M16" s="2">
        <f t="shared" si="14"/>
        <v>-64.249249864915299</v>
      </c>
      <c r="N16" s="2">
        <f t="shared" si="15"/>
        <v>0</v>
      </c>
      <c r="O16" s="14">
        <f t="shared" si="16"/>
        <v>995.86337290618712</v>
      </c>
    </row>
    <row r="17" spans="2:15" x14ac:dyDescent="0.3">
      <c r="B17" s="13">
        <v>11</v>
      </c>
      <c r="C17" s="12">
        <f t="shared" si="3"/>
        <v>45788</v>
      </c>
      <c r="D17" s="129" t="s">
        <v>85</v>
      </c>
      <c r="E17" s="129" t="s">
        <v>86</v>
      </c>
      <c r="F17" s="130" t="s">
        <v>150</v>
      </c>
      <c r="G17" s="136" t="s">
        <v>151</v>
      </c>
      <c r="H17" s="154">
        <v>1.94</v>
      </c>
      <c r="I17" s="16">
        <f t="shared" si="4"/>
        <v>60.35535593370831</v>
      </c>
      <c r="J17" s="155" t="s">
        <v>172</v>
      </c>
      <c r="K17" s="156" t="s">
        <v>51</v>
      </c>
      <c r="L17" s="3">
        <f t="shared" ref="L17:L19" si="17">O16</f>
        <v>995.86337290618712</v>
      </c>
      <c r="M17" s="2">
        <f t="shared" ref="M17:M19" si="18">IF(K17="w",(H17-1)*I17,-I17)</f>
        <v>-60.35535593370831</v>
      </c>
      <c r="N17" s="2">
        <f t="shared" ref="N17:N19" si="19">IF(K17="w",(M17/100*2),0)</f>
        <v>0</v>
      </c>
      <c r="O17" s="14">
        <f t="shared" ref="O17:O19" si="20">L17+M17</f>
        <v>935.5080169724788</v>
      </c>
    </row>
    <row r="18" spans="2:15" x14ac:dyDescent="0.3">
      <c r="B18" s="13">
        <v>12</v>
      </c>
      <c r="C18" s="12">
        <f t="shared" si="3"/>
        <v>45789</v>
      </c>
      <c r="D18" s="129" t="s">
        <v>85</v>
      </c>
      <c r="E18" s="129" t="s">
        <v>152</v>
      </c>
      <c r="F18" s="130" t="s">
        <v>58</v>
      </c>
      <c r="G18" s="136" t="s">
        <v>59</v>
      </c>
      <c r="H18" s="154">
        <v>2</v>
      </c>
      <c r="I18" s="16">
        <f t="shared" si="4"/>
        <v>56.697455574089624</v>
      </c>
      <c r="J18" s="155" t="s">
        <v>74</v>
      </c>
      <c r="K18" s="156" t="s">
        <v>61</v>
      </c>
      <c r="L18" s="3">
        <f t="shared" si="17"/>
        <v>935.5080169724788</v>
      </c>
      <c r="M18" s="2">
        <f t="shared" si="18"/>
        <v>56.697455574089624</v>
      </c>
      <c r="N18" s="2">
        <f t="shared" si="19"/>
        <v>1.1339491114817926</v>
      </c>
      <c r="O18" s="14">
        <f t="shared" si="20"/>
        <v>992.20547254656844</v>
      </c>
    </row>
    <row r="19" spans="2:15" x14ac:dyDescent="0.3">
      <c r="B19" s="13">
        <v>13</v>
      </c>
      <c r="C19" s="12">
        <f t="shared" si="3"/>
        <v>45790</v>
      </c>
      <c r="D19" s="129" t="s">
        <v>91</v>
      </c>
      <c r="E19" s="129" t="s">
        <v>153</v>
      </c>
      <c r="F19" s="130" t="s">
        <v>58</v>
      </c>
      <c r="G19" s="136" t="s">
        <v>59</v>
      </c>
      <c r="H19" s="154">
        <v>2.02</v>
      </c>
      <c r="I19" s="16">
        <f t="shared" si="4"/>
        <v>60.133665002822333</v>
      </c>
      <c r="J19" s="155" t="s">
        <v>56</v>
      </c>
      <c r="K19" s="156" t="s">
        <v>51</v>
      </c>
      <c r="L19" s="3">
        <f t="shared" si="17"/>
        <v>992.20547254656844</v>
      </c>
      <c r="M19" s="2">
        <f t="shared" si="18"/>
        <v>-60.133665002822333</v>
      </c>
      <c r="N19" s="2">
        <f t="shared" si="19"/>
        <v>0</v>
      </c>
      <c r="O19" s="14">
        <f t="shared" si="20"/>
        <v>932.0718075437461</v>
      </c>
    </row>
    <row r="20" spans="2:15" x14ac:dyDescent="0.3">
      <c r="B20" s="13">
        <v>14</v>
      </c>
      <c r="C20" s="12">
        <f t="shared" si="3"/>
        <v>45791</v>
      </c>
      <c r="D20" s="129" t="s">
        <v>154</v>
      </c>
      <c r="E20" s="129" t="s">
        <v>155</v>
      </c>
      <c r="F20" s="130" t="s">
        <v>58</v>
      </c>
      <c r="G20" s="136" t="s">
        <v>59</v>
      </c>
      <c r="H20" s="154">
        <v>1.92</v>
      </c>
      <c r="I20" s="16">
        <f t="shared" si="4"/>
        <v>56.489200457196731</v>
      </c>
      <c r="J20" s="155" t="s">
        <v>94</v>
      </c>
      <c r="K20" s="156" t="s">
        <v>51</v>
      </c>
      <c r="L20" s="3">
        <f t="shared" ref="L20" si="21">O19</f>
        <v>932.0718075437461</v>
      </c>
      <c r="M20" s="2">
        <f t="shared" ref="M20" si="22">IF(K20="w",(H20-1)*I20,-I20)</f>
        <v>-56.489200457196731</v>
      </c>
      <c r="N20" s="2">
        <f t="shared" ref="N20" si="23">IF(K20="w",(M20/100*2),0)</f>
        <v>0</v>
      </c>
      <c r="O20" s="14">
        <f t="shared" ref="O20" si="24">L20+M20</f>
        <v>875.58260708654939</v>
      </c>
    </row>
    <row r="21" spans="2:15" x14ac:dyDescent="0.3">
      <c r="B21" s="13">
        <v>15</v>
      </c>
      <c r="C21" s="12">
        <f t="shared" si="3"/>
        <v>45792</v>
      </c>
      <c r="D21" s="129" t="s">
        <v>91</v>
      </c>
      <c r="E21" s="129" t="s">
        <v>156</v>
      </c>
      <c r="F21" s="130" t="s">
        <v>144</v>
      </c>
      <c r="G21" s="136" t="s">
        <v>99</v>
      </c>
      <c r="H21" s="154">
        <v>1.76</v>
      </c>
      <c r="I21" s="16">
        <f t="shared" si="4"/>
        <v>53.06561255069996</v>
      </c>
      <c r="J21" s="155" t="s">
        <v>88</v>
      </c>
      <c r="K21" s="156" t="s">
        <v>171</v>
      </c>
      <c r="L21" s="3">
        <f t="shared" si="13"/>
        <v>875.58260708654939</v>
      </c>
      <c r="M21" s="2">
        <v>0</v>
      </c>
      <c r="N21" s="2">
        <f t="shared" si="15"/>
        <v>0</v>
      </c>
      <c r="O21" s="14">
        <f t="shared" si="16"/>
        <v>875.58260708654939</v>
      </c>
    </row>
    <row r="22" spans="2:15" x14ac:dyDescent="0.3">
      <c r="B22" s="13">
        <v>16</v>
      </c>
      <c r="C22" s="12">
        <f t="shared" si="3"/>
        <v>45793</v>
      </c>
      <c r="D22" s="129" t="s">
        <v>52</v>
      </c>
      <c r="E22" s="129" t="s">
        <v>157</v>
      </c>
      <c r="F22" s="130" t="s">
        <v>82</v>
      </c>
      <c r="G22" s="136" t="s">
        <v>158</v>
      </c>
      <c r="H22" s="154">
        <v>1.74</v>
      </c>
      <c r="I22" s="16">
        <f t="shared" si="4"/>
        <v>53.06561255069996</v>
      </c>
      <c r="J22" s="155" t="s">
        <v>56</v>
      </c>
      <c r="K22" s="156" t="s">
        <v>171</v>
      </c>
      <c r="L22" s="3">
        <f t="shared" si="13"/>
        <v>875.58260708654939</v>
      </c>
      <c r="M22" s="2">
        <v>0</v>
      </c>
      <c r="N22" s="2">
        <f t="shared" si="15"/>
        <v>0</v>
      </c>
      <c r="O22" s="14">
        <f t="shared" si="16"/>
        <v>875.58260708654939</v>
      </c>
    </row>
    <row r="23" spans="2:15" x14ac:dyDescent="0.3">
      <c r="B23" s="13">
        <v>17</v>
      </c>
      <c r="C23" s="12">
        <f t="shared" si="3"/>
        <v>45794</v>
      </c>
      <c r="D23" s="129" t="s">
        <v>103</v>
      </c>
      <c r="E23" s="129" t="s">
        <v>159</v>
      </c>
      <c r="F23" s="130" t="s">
        <v>48</v>
      </c>
      <c r="G23" s="136" t="s">
        <v>138</v>
      </c>
      <c r="H23" s="154">
        <v>1.94</v>
      </c>
      <c r="I23" s="16">
        <f t="shared" si="4"/>
        <v>53.06561255069996</v>
      </c>
      <c r="J23" s="155" t="s">
        <v>56</v>
      </c>
      <c r="K23" s="156" t="s">
        <v>51</v>
      </c>
      <c r="L23" s="3">
        <f t="shared" si="13"/>
        <v>875.58260708654939</v>
      </c>
      <c r="M23" s="2">
        <f t="shared" si="14"/>
        <v>-53.06561255069996</v>
      </c>
      <c r="N23" s="2">
        <f t="shared" si="15"/>
        <v>0</v>
      </c>
      <c r="O23" s="14">
        <f t="shared" si="16"/>
        <v>822.51699453584945</v>
      </c>
    </row>
    <row r="24" spans="2:15" x14ac:dyDescent="0.3">
      <c r="B24" s="13">
        <v>18</v>
      </c>
      <c r="C24" s="12">
        <f t="shared" si="3"/>
        <v>45795</v>
      </c>
      <c r="D24" s="129" t="s">
        <v>85</v>
      </c>
      <c r="E24" s="129" t="s">
        <v>160</v>
      </c>
      <c r="F24" s="130" t="s">
        <v>144</v>
      </c>
      <c r="G24" s="136" t="s">
        <v>141</v>
      </c>
      <c r="H24" s="154">
        <v>1.76</v>
      </c>
      <c r="I24" s="16">
        <f t="shared" si="4"/>
        <v>49.849514820354514</v>
      </c>
      <c r="J24" s="155" t="s">
        <v>170</v>
      </c>
      <c r="K24" s="156" t="s">
        <v>61</v>
      </c>
      <c r="L24" s="3">
        <f t="shared" si="13"/>
        <v>822.51699453584945</v>
      </c>
      <c r="M24" s="2">
        <f t="shared" si="14"/>
        <v>37.885631263469435</v>
      </c>
      <c r="N24" s="2">
        <f t="shared" si="15"/>
        <v>0.75771262526938865</v>
      </c>
      <c r="O24" s="14">
        <f t="shared" si="16"/>
        <v>860.40262579931891</v>
      </c>
    </row>
    <row r="25" spans="2:15" x14ac:dyDescent="0.3">
      <c r="B25" s="13">
        <v>19</v>
      </c>
      <c r="C25" s="12">
        <f t="shared" si="3"/>
        <v>45796</v>
      </c>
      <c r="D25" s="129" t="s">
        <v>52</v>
      </c>
      <c r="E25" s="129" t="s">
        <v>108</v>
      </c>
      <c r="F25" s="130" t="s">
        <v>144</v>
      </c>
      <c r="G25" s="136" t="s">
        <v>161</v>
      </c>
      <c r="H25" s="154">
        <v>1.84</v>
      </c>
      <c r="I25" s="16">
        <f t="shared" si="4"/>
        <v>52.145613684807209</v>
      </c>
      <c r="J25" s="155" t="s">
        <v>109</v>
      </c>
      <c r="K25" s="156" t="s">
        <v>61</v>
      </c>
      <c r="L25" s="3">
        <f t="shared" ref="L25:L36" si="25">O24</f>
        <v>860.40262579931891</v>
      </c>
      <c r="M25" s="2">
        <f t="shared" ref="M25:M36" si="26">IF(K25="w",(H25-1)*I25,-I25)</f>
        <v>43.802315495238062</v>
      </c>
      <c r="N25" s="2">
        <f t="shared" ref="N25:N36" si="27">IF(K25="w",(M25/100*2),0)</f>
        <v>0.87604630990476129</v>
      </c>
      <c r="O25" s="14">
        <f t="shared" ref="O25:O36" si="28">L25+M25</f>
        <v>904.20494129455699</v>
      </c>
    </row>
    <row r="26" spans="2:15" x14ac:dyDescent="0.3">
      <c r="B26" s="13">
        <v>20</v>
      </c>
      <c r="C26" s="12">
        <f t="shared" si="3"/>
        <v>45797</v>
      </c>
      <c r="D26" s="129" t="s">
        <v>52</v>
      </c>
      <c r="E26" s="129" t="s">
        <v>110</v>
      </c>
      <c r="F26" s="130" t="s">
        <v>58</v>
      </c>
      <c r="G26" s="136" t="s">
        <v>59</v>
      </c>
      <c r="H26" s="154">
        <v>1.74</v>
      </c>
      <c r="I26" s="16">
        <f t="shared" si="4"/>
        <v>54.800299472397391</v>
      </c>
      <c r="J26" s="155" t="s">
        <v>112</v>
      </c>
      <c r="K26" s="156" t="s">
        <v>61</v>
      </c>
      <c r="L26" s="3">
        <f t="shared" si="25"/>
        <v>904.20494129455699</v>
      </c>
      <c r="M26" s="2">
        <f t="shared" si="26"/>
        <v>40.552221609574069</v>
      </c>
      <c r="N26" s="2">
        <f t="shared" si="27"/>
        <v>0.81104443219148137</v>
      </c>
      <c r="O26" s="14">
        <f t="shared" si="28"/>
        <v>944.75716290413106</v>
      </c>
    </row>
    <row r="27" spans="2:15" x14ac:dyDescent="0.3">
      <c r="B27" s="13">
        <v>21</v>
      </c>
      <c r="C27" s="12">
        <f t="shared" si="3"/>
        <v>45798</v>
      </c>
      <c r="D27" s="129" t="s">
        <v>46</v>
      </c>
      <c r="E27" s="129" t="s">
        <v>162</v>
      </c>
      <c r="F27" s="130" t="s">
        <v>58</v>
      </c>
      <c r="G27" s="136" t="s">
        <v>59</v>
      </c>
      <c r="H27" s="154">
        <v>1.82</v>
      </c>
      <c r="I27" s="16">
        <f t="shared" si="4"/>
        <v>57.258009872977638</v>
      </c>
      <c r="J27" s="155" t="s">
        <v>56</v>
      </c>
      <c r="K27" s="156" t="s">
        <v>51</v>
      </c>
      <c r="L27" s="3">
        <f t="shared" si="25"/>
        <v>944.75716290413106</v>
      </c>
      <c r="M27" s="2">
        <f t="shared" si="26"/>
        <v>-57.258009872977638</v>
      </c>
      <c r="N27" s="2">
        <f t="shared" si="27"/>
        <v>0</v>
      </c>
      <c r="O27" s="14">
        <f t="shared" si="28"/>
        <v>887.49915303115347</v>
      </c>
    </row>
    <row r="28" spans="2:15" x14ac:dyDescent="0.3">
      <c r="B28" s="13">
        <v>22</v>
      </c>
      <c r="C28" s="157">
        <f t="shared" si="3"/>
        <v>45799</v>
      </c>
      <c r="D28" s="143" t="s">
        <v>114</v>
      </c>
      <c r="E28" s="143"/>
      <c r="F28" s="144"/>
      <c r="G28" s="145"/>
      <c r="H28" s="146"/>
      <c r="I28" s="158">
        <v>0</v>
      </c>
      <c r="J28" s="159"/>
      <c r="K28" s="160"/>
      <c r="L28" s="161">
        <f t="shared" si="25"/>
        <v>887.49915303115347</v>
      </c>
      <c r="M28" s="162">
        <f t="shared" si="26"/>
        <v>0</v>
      </c>
      <c r="N28" s="162">
        <f t="shared" si="27"/>
        <v>0</v>
      </c>
      <c r="O28" s="161">
        <f t="shared" si="28"/>
        <v>887.49915303115347</v>
      </c>
    </row>
    <row r="29" spans="2:15" x14ac:dyDescent="0.3">
      <c r="B29" s="13">
        <v>23</v>
      </c>
      <c r="C29" s="12">
        <f t="shared" si="3"/>
        <v>45800</v>
      </c>
      <c r="D29" s="129" t="s">
        <v>85</v>
      </c>
      <c r="E29" s="129" t="s">
        <v>163</v>
      </c>
      <c r="F29" s="130" t="s">
        <v>164</v>
      </c>
      <c r="G29" s="136" t="s">
        <v>165</v>
      </c>
      <c r="H29" s="154">
        <v>1.88</v>
      </c>
      <c r="I29" s="16">
        <f t="shared" si="4"/>
        <v>53.787827456433547</v>
      </c>
      <c r="J29" s="155" t="s">
        <v>102</v>
      </c>
      <c r="K29" s="156" t="s">
        <v>61</v>
      </c>
      <c r="L29" s="3">
        <f t="shared" si="25"/>
        <v>887.49915303115347</v>
      </c>
      <c r="M29" s="2">
        <f t="shared" si="26"/>
        <v>47.333288161661514</v>
      </c>
      <c r="N29" s="2">
        <f t="shared" si="27"/>
        <v>0.94666576323323026</v>
      </c>
      <c r="O29" s="14">
        <f t="shared" si="28"/>
        <v>934.83244119281494</v>
      </c>
    </row>
    <row r="30" spans="2:15" x14ac:dyDescent="0.3">
      <c r="B30" s="13">
        <v>24</v>
      </c>
      <c r="C30" s="12">
        <f t="shared" si="3"/>
        <v>45801</v>
      </c>
      <c r="D30" s="129" t="s">
        <v>85</v>
      </c>
      <c r="E30" s="129" t="s">
        <v>166</v>
      </c>
      <c r="F30" s="130" t="s">
        <v>93</v>
      </c>
      <c r="G30" s="136" t="s">
        <v>70</v>
      </c>
      <c r="H30" s="154">
        <v>1.75</v>
      </c>
      <c r="I30" s="16">
        <f t="shared" si="4"/>
        <v>56.656511587443333</v>
      </c>
      <c r="J30" s="155" t="s">
        <v>117</v>
      </c>
      <c r="K30" s="156" t="s">
        <v>61</v>
      </c>
      <c r="L30" s="3">
        <f t="shared" si="25"/>
        <v>934.83244119281494</v>
      </c>
      <c r="M30" s="2">
        <f t="shared" si="26"/>
        <v>42.4923836905825</v>
      </c>
      <c r="N30" s="2">
        <f t="shared" si="27"/>
        <v>0.84984767381165005</v>
      </c>
      <c r="O30" s="14">
        <f t="shared" si="28"/>
        <v>977.32482488339747</v>
      </c>
    </row>
    <row r="31" spans="2:15" x14ac:dyDescent="0.3">
      <c r="B31" s="13">
        <v>25</v>
      </c>
      <c r="C31" s="12">
        <f t="shared" si="3"/>
        <v>45802</v>
      </c>
      <c r="D31" s="129" t="s">
        <v>85</v>
      </c>
      <c r="E31" s="129" t="s">
        <v>167</v>
      </c>
      <c r="F31" s="130" t="s">
        <v>58</v>
      </c>
      <c r="G31" s="136" t="s">
        <v>59</v>
      </c>
      <c r="H31" s="154">
        <v>1.67</v>
      </c>
      <c r="I31" s="16">
        <f t="shared" si="4"/>
        <v>59.231807568690755</v>
      </c>
      <c r="J31" s="155" t="s">
        <v>173</v>
      </c>
      <c r="K31" s="156" t="s">
        <v>61</v>
      </c>
      <c r="L31" s="3">
        <f t="shared" si="25"/>
        <v>977.32482488339747</v>
      </c>
      <c r="M31" s="2">
        <f t="shared" si="26"/>
        <v>39.685311071022802</v>
      </c>
      <c r="N31" s="2">
        <f t="shared" si="27"/>
        <v>0.79370622142045599</v>
      </c>
      <c r="O31" s="14">
        <f t="shared" si="28"/>
        <v>1017.0101359544203</v>
      </c>
    </row>
    <row r="32" spans="2:15" x14ac:dyDescent="0.3">
      <c r="B32" s="13">
        <v>26</v>
      </c>
      <c r="C32" s="12">
        <f t="shared" si="3"/>
        <v>45803</v>
      </c>
      <c r="D32" s="129" t="s">
        <v>120</v>
      </c>
      <c r="E32" s="129" t="s">
        <v>168</v>
      </c>
      <c r="F32" s="130" t="s">
        <v>58</v>
      </c>
      <c r="G32" s="136" t="s">
        <v>59</v>
      </c>
      <c r="H32" s="154">
        <v>1.68</v>
      </c>
      <c r="I32" s="16">
        <f t="shared" si="4"/>
        <v>61.636977936631531</v>
      </c>
      <c r="J32" s="155" t="s">
        <v>60</v>
      </c>
      <c r="K32" s="156" t="s">
        <v>61</v>
      </c>
      <c r="L32" s="3">
        <f t="shared" si="25"/>
        <v>1017.0101359544203</v>
      </c>
      <c r="M32" s="2">
        <f t="shared" si="26"/>
        <v>41.913144996909438</v>
      </c>
      <c r="N32" s="2">
        <f t="shared" si="27"/>
        <v>0.8382628999381887</v>
      </c>
      <c r="O32" s="14">
        <f t="shared" si="28"/>
        <v>1058.9232809513298</v>
      </c>
    </row>
    <row r="33" spans="2:15" x14ac:dyDescent="0.3">
      <c r="B33" s="13">
        <v>27</v>
      </c>
      <c r="C33" s="12">
        <f t="shared" si="3"/>
        <v>45804</v>
      </c>
      <c r="D33" s="129" t="s">
        <v>120</v>
      </c>
      <c r="E33" s="129" t="s">
        <v>122</v>
      </c>
      <c r="F33" s="130" t="s">
        <v>93</v>
      </c>
      <c r="G33" s="136" t="s">
        <v>70</v>
      </c>
      <c r="H33" s="154">
        <v>2.12</v>
      </c>
      <c r="I33" s="16">
        <f t="shared" si="4"/>
        <v>64.177168542504845</v>
      </c>
      <c r="J33" s="155" t="s">
        <v>88</v>
      </c>
      <c r="K33" s="156" t="s">
        <v>61</v>
      </c>
      <c r="L33" s="3">
        <f t="shared" si="25"/>
        <v>1058.9232809513298</v>
      </c>
      <c r="M33" s="2">
        <f t="shared" si="26"/>
        <v>71.878428767605428</v>
      </c>
      <c r="N33" s="2">
        <f t="shared" si="27"/>
        <v>1.4375685753521086</v>
      </c>
      <c r="O33" s="14">
        <f t="shared" si="28"/>
        <v>1130.8017097189352</v>
      </c>
    </row>
    <row r="34" spans="2:15" x14ac:dyDescent="0.3">
      <c r="B34" s="13">
        <v>28</v>
      </c>
      <c r="C34" s="12">
        <f t="shared" si="3"/>
        <v>45805</v>
      </c>
      <c r="D34" s="129" t="s">
        <v>67</v>
      </c>
      <c r="E34" s="129" t="s">
        <v>125</v>
      </c>
      <c r="F34" s="130" t="s">
        <v>58</v>
      </c>
      <c r="G34" s="136" t="s">
        <v>59</v>
      </c>
      <c r="H34" s="154">
        <v>1.85</v>
      </c>
      <c r="I34" s="16">
        <f t="shared" si="4"/>
        <v>68.53343695266274</v>
      </c>
      <c r="J34" s="155" t="s">
        <v>127</v>
      </c>
      <c r="K34" s="156" t="s">
        <v>61</v>
      </c>
      <c r="L34" s="3">
        <f t="shared" si="25"/>
        <v>1130.8017097189352</v>
      </c>
      <c r="M34" s="2">
        <f t="shared" si="26"/>
        <v>58.253421409763334</v>
      </c>
      <c r="N34" s="2">
        <f t="shared" si="27"/>
        <v>1.1650684281952666</v>
      </c>
      <c r="O34" s="14">
        <f t="shared" si="28"/>
        <v>1189.0551311286986</v>
      </c>
    </row>
    <row r="35" spans="2:15" x14ac:dyDescent="0.3">
      <c r="B35" s="13">
        <v>29</v>
      </c>
      <c r="C35" s="12">
        <f t="shared" si="3"/>
        <v>45806</v>
      </c>
      <c r="D35" s="129" t="s">
        <v>128</v>
      </c>
      <c r="E35" s="129" t="s">
        <v>129</v>
      </c>
      <c r="F35" s="130" t="s">
        <v>58</v>
      </c>
      <c r="G35" s="136" t="s">
        <v>59</v>
      </c>
      <c r="H35" s="154">
        <v>1.91</v>
      </c>
      <c r="I35" s="16">
        <f t="shared" si="4"/>
        <v>72.063947341133243</v>
      </c>
      <c r="J35" s="155" t="s">
        <v>64</v>
      </c>
      <c r="K35" s="156" t="s">
        <v>61</v>
      </c>
      <c r="L35" s="3">
        <f t="shared" si="25"/>
        <v>1189.0551311286986</v>
      </c>
      <c r="M35" s="2">
        <f t="shared" si="26"/>
        <v>65.578192080431251</v>
      </c>
      <c r="N35" s="2">
        <f t="shared" si="27"/>
        <v>1.311563841608625</v>
      </c>
      <c r="O35" s="14">
        <f t="shared" si="28"/>
        <v>1254.6333232091299</v>
      </c>
    </row>
    <row r="36" spans="2:15" x14ac:dyDescent="0.3">
      <c r="B36" s="13">
        <v>30</v>
      </c>
      <c r="C36" s="12">
        <f t="shared" si="3"/>
        <v>45807</v>
      </c>
      <c r="D36" s="129" t="s">
        <v>169</v>
      </c>
      <c r="E36" s="129" t="s">
        <v>131</v>
      </c>
      <c r="F36" s="130" t="s">
        <v>93</v>
      </c>
      <c r="G36" s="136" t="s">
        <v>70</v>
      </c>
      <c r="H36" s="154">
        <v>1.7</v>
      </c>
      <c r="I36" s="16">
        <f t="shared" si="4"/>
        <v>76.038383224795751</v>
      </c>
      <c r="J36" s="155" t="s">
        <v>124</v>
      </c>
      <c r="K36" s="156" t="s">
        <v>51</v>
      </c>
      <c r="L36" s="3">
        <f t="shared" si="25"/>
        <v>1254.6333232091299</v>
      </c>
      <c r="M36" s="2">
        <f t="shared" si="26"/>
        <v>-76.038383224795751</v>
      </c>
      <c r="N36" s="2">
        <f t="shared" si="27"/>
        <v>0</v>
      </c>
      <c r="O36" s="14">
        <f t="shared" si="28"/>
        <v>1178.5949399843341</v>
      </c>
    </row>
    <row r="37" spans="2:15" x14ac:dyDescent="0.3">
      <c r="B37" s="13">
        <v>31</v>
      </c>
      <c r="C37" s="12">
        <f t="shared" si="3"/>
        <v>45808</v>
      </c>
      <c r="D37" s="129" t="s">
        <v>67</v>
      </c>
      <c r="E37" s="129" t="s">
        <v>133</v>
      </c>
      <c r="F37" s="130" t="s">
        <v>144</v>
      </c>
      <c r="G37" s="136" t="s">
        <v>73</v>
      </c>
      <c r="H37" s="154">
        <v>1.61</v>
      </c>
      <c r="I37" s="16">
        <f t="shared" si="4"/>
        <v>71.429996362686921</v>
      </c>
      <c r="J37" s="155" t="s">
        <v>134</v>
      </c>
      <c r="K37" s="156" t="s">
        <v>61</v>
      </c>
      <c r="L37" s="3">
        <f t="shared" ref="L37" si="29">O36</f>
        <v>1178.5949399843341</v>
      </c>
      <c r="M37" s="2">
        <f t="shared" ref="M37" si="30">IF(K37="w",(H37-1)*I37,-I37)</f>
        <v>43.57229778123903</v>
      </c>
      <c r="N37" s="2">
        <f t="shared" ref="N37" si="31">IF(K37="w",(M37/100*2),0)</f>
        <v>0.87144595562478055</v>
      </c>
      <c r="O37" s="14">
        <f t="shared" ref="O37" si="32">L37+M37</f>
        <v>1222.1672377655732</v>
      </c>
    </row>
  </sheetData>
  <mergeCells count="1">
    <mergeCell ref="G2:G4"/>
  </mergeCells>
  <conditionalFormatting sqref="K7:K37">
    <cfRule type="cellIs" dxfId="105" priority="1" operator="equal">
      <formula>"D"</formula>
    </cfRule>
    <cfRule type="cellIs" dxfId="104" priority="2" operator="equal">
      <formula>"L"</formula>
    </cfRule>
    <cfRule type="cellIs" dxfId="103" priority="3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6"/>
  <sheetViews>
    <sheetView showGridLines="0" workbookViewId="0">
      <pane ySplit="2" topLeftCell="A3" activePane="bottomLeft" state="frozen"/>
      <selection pane="bottomLeft" activeCell="R15" sqref="R15"/>
    </sheetView>
  </sheetViews>
  <sheetFormatPr defaultRowHeight="14.4" x14ac:dyDescent="0.3"/>
  <cols>
    <col min="1" max="1" width="3.6640625" customWidth="1"/>
    <col min="3" max="3" width="14.5546875" customWidth="1"/>
    <col min="4" max="4" width="13.33203125" customWidth="1"/>
  </cols>
  <sheetData>
    <row r="2" spans="2:4" ht="25.2" x14ac:dyDescent="0.45">
      <c r="B2" s="45" t="s">
        <v>44</v>
      </c>
    </row>
    <row r="4" spans="2:4" ht="21" customHeight="1" x14ac:dyDescent="0.3">
      <c r="B4" s="41" t="s">
        <v>0</v>
      </c>
      <c r="C4" s="41" t="s">
        <v>39</v>
      </c>
      <c r="D4" s="41" t="s">
        <v>40</v>
      </c>
    </row>
    <row r="5" spans="2:4" x14ac:dyDescent="0.3">
      <c r="B5" s="44">
        <v>0</v>
      </c>
      <c r="C5" s="42">
        <v>0</v>
      </c>
      <c r="D5" s="43">
        <v>0</v>
      </c>
    </row>
    <row r="6" spans="2:4" x14ac:dyDescent="0.3">
      <c r="B6" s="44">
        <v>1</v>
      </c>
      <c r="C6" s="42">
        <f>'PGX5 - Results'!M7</f>
        <v>53.333333333333329</v>
      </c>
      <c r="D6" s="43">
        <f>D5+C6</f>
        <v>53.333333333333329</v>
      </c>
    </row>
    <row r="7" spans="2:4" x14ac:dyDescent="0.3">
      <c r="B7" s="44">
        <v>2</v>
      </c>
      <c r="C7" s="42">
        <f>'PGX5 - Results'!M8</f>
        <v>59.36969696969696</v>
      </c>
      <c r="D7" s="43">
        <f t="shared" ref="D7:D36" si="0">D6+C7</f>
        <v>112.70303030303029</v>
      </c>
    </row>
    <row r="8" spans="2:4" x14ac:dyDescent="0.3">
      <c r="B8" s="44">
        <v>3</v>
      </c>
      <c r="C8" s="42">
        <f>'PGX5 - Results'!M9</f>
        <v>-67.436547291092737</v>
      </c>
      <c r="D8" s="43">
        <f t="shared" si="0"/>
        <v>45.266483011937552</v>
      </c>
    </row>
    <row r="9" spans="2:4" x14ac:dyDescent="0.3">
      <c r="B9" s="44">
        <v>4</v>
      </c>
      <c r="C9" s="42">
        <f>'PGX5 - Results'!M10</f>
        <v>47.512112864178974</v>
      </c>
      <c r="D9" s="43">
        <f t="shared" si="0"/>
        <v>92.778595876116526</v>
      </c>
    </row>
    <row r="10" spans="2:4" x14ac:dyDescent="0.3">
      <c r="B10" s="44">
        <v>5</v>
      </c>
      <c r="C10" s="42">
        <f>'PGX5 - Results'!M11</f>
        <v>52.983204648538987</v>
      </c>
      <c r="D10" s="43">
        <f t="shared" si="0"/>
        <v>145.76180052465551</v>
      </c>
    </row>
    <row r="11" spans="2:4" x14ac:dyDescent="0.3">
      <c r="B11" s="44">
        <v>6</v>
      </c>
      <c r="C11" s="42">
        <f>'PGX5 - Results'!M12</f>
        <v>0</v>
      </c>
      <c r="D11" s="43">
        <f t="shared" si="0"/>
        <v>145.76180052465551</v>
      </c>
    </row>
    <row r="12" spans="2:4" x14ac:dyDescent="0.3">
      <c r="B12" s="44">
        <v>7</v>
      </c>
      <c r="C12" s="42">
        <f>'PGX5 - Results'!M13</f>
        <v>-69.440109122706389</v>
      </c>
      <c r="D12" s="43">
        <f t="shared" si="0"/>
        <v>76.321691401949124</v>
      </c>
    </row>
    <row r="13" spans="2:4" x14ac:dyDescent="0.3">
      <c r="B13" s="44">
        <v>8</v>
      </c>
      <c r="C13" s="42">
        <f>'PGX5 - Results'!M14</f>
        <v>-65.231617660724183</v>
      </c>
      <c r="D13" s="43">
        <f t="shared" si="0"/>
        <v>11.090073741224941</v>
      </c>
    </row>
    <row r="14" spans="2:4" x14ac:dyDescent="0.3">
      <c r="B14" s="44">
        <v>9</v>
      </c>
      <c r="C14" s="42">
        <f>'PGX5 - Results'!M15</f>
        <v>49.022549029877574</v>
      </c>
      <c r="D14" s="43">
        <f t="shared" si="0"/>
        <v>60.112622771102515</v>
      </c>
    </row>
    <row r="15" spans="2:4" x14ac:dyDescent="0.3">
      <c r="B15" s="44">
        <v>10</v>
      </c>
      <c r="C15" s="42">
        <f>'PGX5 - Results'!M16</f>
        <v>-64.249249864915299</v>
      </c>
      <c r="D15" s="43">
        <f t="shared" si="0"/>
        <v>-4.136627093812784</v>
      </c>
    </row>
    <row r="16" spans="2:4" x14ac:dyDescent="0.3">
      <c r="B16" s="44">
        <v>11</v>
      </c>
      <c r="C16" s="42">
        <f>'PGX5 - Results'!M17</f>
        <v>-60.35535593370831</v>
      </c>
      <c r="D16" s="43">
        <f t="shared" si="0"/>
        <v>-64.491983027521087</v>
      </c>
    </row>
    <row r="17" spans="2:4" x14ac:dyDescent="0.3">
      <c r="B17" s="44">
        <v>12</v>
      </c>
      <c r="C17" s="42">
        <f>'PGX5 - Results'!M18</f>
        <v>56.697455574089624</v>
      </c>
      <c r="D17" s="43">
        <f t="shared" si="0"/>
        <v>-7.7945274534314635</v>
      </c>
    </row>
    <row r="18" spans="2:4" x14ac:dyDescent="0.3">
      <c r="B18" s="44">
        <v>13</v>
      </c>
      <c r="C18" s="42">
        <f>'PGX5 - Results'!M19</f>
        <v>-60.133665002822333</v>
      </c>
      <c r="D18" s="43">
        <f t="shared" si="0"/>
        <v>-67.928192456253797</v>
      </c>
    </row>
    <row r="19" spans="2:4" x14ac:dyDescent="0.3">
      <c r="B19" s="44">
        <v>14</v>
      </c>
      <c r="C19" s="42">
        <f>'PGX5 - Results'!M20</f>
        <v>-56.489200457196731</v>
      </c>
      <c r="D19" s="43">
        <f t="shared" si="0"/>
        <v>-124.41739291345053</v>
      </c>
    </row>
    <row r="20" spans="2:4" x14ac:dyDescent="0.3">
      <c r="B20" s="44">
        <v>15</v>
      </c>
      <c r="C20" s="42">
        <f>'PGX5 - Results'!M21</f>
        <v>0</v>
      </c>
      <c r="D20" s="43">
        <f t="shared" si="0"/>
        <v>-124.41739291345053</v>
      </c>
    </row>
    <row r="21" spans="2:4" x14ac:dyDescent="0.3">
      <c r="B21" s="44">
        <v>16</v>
      </c>
      <c r="C21" s="42">
        <f>'PGX5 - Results'!M22</f>
        <v>0</v>
      </c>
      <c r="D21" s="43">
        <f t="shared" si="0"/>
        <v>-124.41739291345053</v>
      </c>
    </row>
    <row r="22" spans="2:4" x14ac:dyDescent="0.3">
      <c r="B22" s="44">
        <v>17</v>
      </c>
      <c r="C22" s="42">
        <f>'PGX5 - Results'!M23</f>
        <v>-53.06561255069996</v>
      </c>
      <c r="D22" s="43">
        <f t="shared" si="0"/>
        <v>-177.48300546415049</v>
      </c>
    </row>
    <row r="23" spans="2:4" x14ac:dyDescent="0.3">
      <c r="B23" s="44">
        <v>18</v>
      </c>
      <c r="C23" s="42">
        <f>'PGX5 - Results'!M24</f>
        <v>37.885631263469435</v>
      </c>
      <c r="D23" s="43">
        <f t="shared" si="0"/>
        <v>-139.59737420068106</v>
      </c>
    </row>
    <row r="24" spans="2:4" x14ac:dyDescent="0.3">
      <c r="B24" s="44">
        <v>19</v>
      </c>
      <c r="C24" s="42">
        <f>'PGX5 - Results'!M25</f>
        <v>43.802315495238062</v>
      </c>
      <c r="D24" s="43">
        <f t="shared" si="0"/>
        <v>-95.795058705442997</v>
      </c>
    </row>
    <row r="25" spans="2:4" x14ac:dyDescent="0.3">
      <c r="B25" s="44">
        <v>20</v>
      </c>
      <c r="C25" s="42">
        <f>'PGX5 - Results'!M26</f>
        <v>40.552221609574069</v>
      </c>
      <c r="D25" s="43">
        <f t="shared" si="0"/>
        <v>-55.242837095868929</v>
      </c>
    </row>
    <row r="26" spans="2:4" x14ac:dyDescent="0.3">
      <c r="B26" s="44">
        <v>21</v>
      </c>
      <c r="C26" s="42">
        <f>'PGX5 - Results'!M27</f>
        <v>-57.258009872977638</v>
      </c>
      <c r="D26" s="43">
        <f t="shared" si="0"/>
        <v>-112.50084696884656</v>
      </c>
    </row>
    <row r="27" spans="2:4" x14ac:dyDescent="0.3">
      <c r="B27" s="44">
        <v>22</v>
      </c>
      <c r="C27" s="42">
        <f>'PGX5 - Results'!M28</f>
        <v>0</v>
      </c>
      <c r="D27" s="43">
        <f t="shared" si="0"/>
        <v>-112.50084696884656</v>
      </c>
    </row>
    <row r="28" spans="2:4" x14ac:dyDescent="0.3">
      <c r="B28" s="44">
        <v>23</v>
      </c>
      <c r="C28" s="42">
        <f>'PGX5 - Results'!M29</f>
        <v>47.333288161661514</v>
      </c>
      <c r="D28" s="43">
        <f t="shared" si="0"/>
        <v>-65.167558807185046</v>
      </c>
    </row>
    <row r="29" spans="2:4" x14ac:dyDescent="0.3">
      <c r="B29" s="44">
        <v>24</v>
      </c>
      <c r="C29" s="42">
        <f>'PGX5 - Results'!M30</f>
        <v>42.4923836905825</v>
      </c>
      <c r="D29" s="43">
        <f t="shared" si="0"/>
        <v>-22.675175116602546</v>
      </c>
    </row>
    <row r="30" spans="2:4" x14ac:dyDescent="0.3">
      <c r="B30" s="44">
        <v>25</v>
      </c>
      <c r="C30" s="42">
        <f>'PGX5 - Results'!M31</f>
        <v>39.685311071022802</v>
      </c>
      <c r="D30" s="43">
        <f t="shared" si="0"/>
        <v>17.010135954420257</v>
      </c>
    </row>
    <row r="31" spans="2:4" x14ac:dyDescent="0.3">
      <c r="B31" s="44">
        <v>26</v>
      </c>
      <c r="C31" s="42">
        <f>'PGX5 - Results'!M32</f>
        <v>41.913144996909438</v>
      </c>
      <c r="D31" s="43">
        <f t="shared" si="0"/>
        <v>58.923280951329694</v>
      </c>
    </row>
    <row r="32" spans="2:4" x14ac:dyDescent="0.3">
      <c r="B32" s="44">
        <v>27</v>
      </c>
      <c r="C32" s="42">
        <f>'PGX5 - Results'!M33</f>
        <v>71.878428767605428</v>
      </c>
      <c r="D32" s="43">
        <f t="shared" si="0"/>
        <v>130.80170971893511</v>
      </c>
    </row>
    <row r="33" spans="2:4" x14ac:dyDescent="0.3">
      <c r="B33" s="44">
        <v>28</v>
      </c>
      <c r="C33" s="42">
        <f>'PGX5 - Results'!M34</f>
        <v>58.253421409763334</v>
      </c>
      <c r="D33" s="43">
        <f t="shared" si="0"/>
        <v>189.05513112869846</v>
      </c>
    </row>
    <row r="34" spans="2:4" x14ac:dyDescent="0.3">
      <c r="B34" s="44">
        <v>29</v>
      </c>
      <c r="C34" s="42">
        <f>'PGX5 - Results'!M35</f>
        <v>65.578192080431251</v>
      </c>
      <c r="D34" s="43">
        <f t="shared" si="0"/>
        <v>254.63332320912971</v>
      </c>
    </row>
    <row r="35" spans="2:4" x14ac:dyDescent="0.3">
      <c r="B35" s="44">
        <v>30</v>
      </c>
      <c r="C35" s="42">
        <f>'PGX5 - Results'!M36</f>
        <v>-76.038383224795751</v>
      </c>
      <c r="D35" s="43">
        <f t="shared" si="0"/>
        <v>178.59493998433396</v>
      </c>
    </row>
    <row r="36" spans="2:4" x14ac:dyDescent="0.3">
      <c r="B36" s="44">
        <v>31</v>
      </c>
      <c r="C36" s="42">
        <f>'PGX5 - Results'!M37</f>
        <v>43.57229778123903</v>
      </c>
      <c r="D36" s="43">
        <f t="shared" si="0"/>
        <v>222.16723776557299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L148"/>
  <sheetViews>
    <sheetView showGridLines="0" workbookViewId="0">
      <pane ySplit="6" topLeftCell="A7" activePane="bottomLeft" state="frozen"/>
      <selection pane="bottomLeft" activeCell="G5" sqref="G5"/>
    </sheetView>
  </sheetViews>
  <sheetFormatPr defaultRowHeight="15.6" x14ac:dyDescent="0.3"/>
  <cols>
    <col min="1" max="1" width="3" customWidth="1"/>
    <col min="2" max="2" width="17.44140625" style="58" customWidth="1"/>
    <col min="3" max="3" width="7.44140625" style="57" customWidth="1"/>
    <col min="4" max="4" width="30.33203125" style="59" customWidth="1"/>
    <col min="5" max="5" width="16.88671875" style="86" bestFit="1" customWidth="1"/>
    <col min="6" max="6" width="10.6640625" style="87" bestFit="1" customWidth="1"/>
    <col min="7" max="7" width="11" style="86" customWidth="1"/>
    <col min="8" max="8" width="11.5546875" style="57" customWidth="1"/>
    <col min="9" max="9" width="11.44140625" style="88" customWidth="1"/>
    <col min="10" max="10" width="12.5546875" style="86" customWidth="1"/>
    <col min="11" max="11" width="12" style="86" bestFit="1" customWidth="1"/>
    <col min="12" max="12" width="15.33203125" style="89" customWidth="1"/>
  </cols>
  <sheetData>
    <row r="1" spans="2:12" ht="9.75" customHeight="1" thickBot="1" x14ac:dyDescent="0.35"/>
    <row r="2" spans="2:12" ht="30" customHeight="1" x14ac:dyDescent="0.3">
      <c r="B2" s="192"/>
      <c r="C2" s="193"/>
      <c r="D2" s="194"/>
      <c r="E2" s="195" t="s">
        <v>30</v>
      </c>
      <c r="F2" s="70" t="s">
        <v>31</v>
      </c>
      <c r="G2" s="71">
        <v>50</v>
      </c>
      <c r="H2" s="70" t="s">
        <v>32</v>
      </c>
      <c r="I2" s="71">
        <f>L145+50</f>
        <v>54.095899999999986</v>
      </c>
      <c r="J2" s="186" t="s">
        <v>33</v>
      </c>
      <c r="K2" s="187"/>
      <c r="L2" s="72">
        <f>G145</f>
        <v>44.95499999999987</v>
      </c>
    </row>
    <row r="3" spans="2:12" ht="30" customHeight="1" x14ac:dyDescent="0.3">
      <c r="B3" s="196"/>
      <c r="C3" s="61"/>
      <c r="D3" s="62"/>
      <c r="E3" s="197"/>
      <c r="F3" s="73" t="s">
        <v>16</v>
      </c>
      <c r="G3" s="74">
        <v>45778</v>
      </c>
      <c r="H3" s="75" t="s">
        <v>34</v>
      </c>
      <c r="I3" s="76">
        <f>I2-G2</f>
        <v>4.0958999999999861</v>
      </c>
      <c r="J3" s="188" t="s">
        <v>28</v>
      </c>
      <c r="K3" s="189"/>
      <c r="L3" s="77">
        <f>I3/L2*100</f>
        <v>9.1111111111111054</v>
      </c>
    </row>
    <row r="4" spans="2:12" ht="30" customHeight="1" thickBot="1" x14ac:dyDescent="0.35">
      <c r="B4" s="198"/>
      <c r="C4" s="199"/>
      <c r="D4" s="200"/>
      <c r="E4" s="201"/>
      <c r="F4" s="78" t="s">
        <v>198</v>
      </c>
      <c r="G4" s="79">
        <v>45</v>
      </c>
      <c r="H4" s="78" t="s">
        <v>36</v>
      </c>
      <c r="I4" s="80">
        <f>I3/G2*100</f>
        <v>8.1917999999999722</v>
      </c>
      <c r="J4" s="190" t="s">
        <v>29</v>
      </c>
      <c r="K4" s="191"/>
      <c r="L4" s="81">
        <f>I3/G2*100</f>
        <v>8.1917999999999722</v>
      </c>
    </row>
    <row r="5" spans="2:12" ht="7.5" customHeight="1" x14ac:dyDescent="0.3"/>
    <row r="6" spans="2:12" x14ac:dyDescent="0.3">
      <c r="B6" s="83" t="s">
        <v>1</v>
      </c>
      <c r="C6" s="4" t="s">
        <v>42</v>
      </c>
      <c r="D6" s="84" t="s">
        <v>2</v>
      </c>
      <c r="E6" s="9" t="s">
        <v>37</v>
      </c>
      <c r="F6" s="202" t="s">
        <v>5</v>
      </c>
      <c r="G6" s="9" t="s">
        <v>20</v>
      </c>
      <c r="H6" s="9" t="s">
        <v>22</v>
      </c>
      <c r="I6" s="9" t="s">
        <v>23</v>
      </c>
      <c r="J6" s="9" t="s">
        <v>24</v>
      </c>
      <c r="K6" s="9" t="s">
        <v>38</v>
      </c>
      <c r="L6" s="85" t="s">
        <v>21</v>
      </c>
    </row>
    <row r="7" spans="2:12" x14ac:dyDescent="0.3">
      <c r="B7" s="203"/>
      <c r="C7" s="204"/>
      <c r="D7" s="205"/>
      <c r="E7" s="206"/>
      <c r="F7" s="207"/>
      <c r="G7" s="206"/>
      <c r="H7" s="206"/>
      <c r="I7" s="206"/>
      <c r="J7" s="207"/>
      <c r="K7" s="208"/>
      <c r="L7" s="209"/>
    </row>
    <row r="8" spans="2:12" ht="14.4" x14ac:dyDescent="0.3">
      <c r="B8" s="210">
        <v>45778</v>
      </c>
      <c r="C8" s="211"/>
      <c r="D8" s="212"/>
      <c r="E8" s="213"/>
      <c r="F8" s="214"/>
      <c r="G8" s="212"/>
      <c r="H8" s="212"/>
      <c r="I8" s="212"/>
      <c r="J8" s="212"/>
      <c r="K8" s="212"/>
      <c r="L8" s="215"/>
    </row>
    <row r="9" spans="2:12" ht="14.4" x14ac:dyDescent="0.3">
      <c r="B9" s="231">
        <f>G3</f>
        <v>45778</v>
      </c>
      <c r="C9" s="216" t="s">
        <v>46</v>
      </c>
      <c r="D9" s="216" t="s">
        <v>135</v>
      </c>
      <c r="E9" s="217" t="s">
        <v>170</v>
      </c>
      <c r="F9" s="218">
        <v>11</v>
      </c>
      <c r="G9" s="90">
        <v>0.33300000000000002</v>
      </c>
      <c r="H9" s="219" t="s">
        <v>170</v>
      </c>
      <c r="I9" s="220" t="s">
        <v>61</v>
      </c>
      <c r="J9" s="221">
        <f t="shared" ref="J9:J123" si="0">IF(I9="w",(F9-1)*G9,-G9)</f>
        <v>3.33</v>
      </c>
      <c r="K9" s="221">
        <f t="shared" ref="K9:K123" si="1">IF(I9="w",(J9/100*2),0)</f>
        <v>6.6600000000000006E-2</v>
      </c>
      <c r="L9" s="222">
        <f t="shared" ref="L9:L123" si="2">J9-K9</f>
        <v>3.2633999999999999</v>
      </c>
    </row>
    <row r="10" spans="2:12" ht="14.4" x14ac:dyDescent="0.3">
      <c r="B10" s="253"/>
      <c r="C10" s="185"/>
      <c r="D10" s="185"/>
      <c r="E10" s="223" t="s">
        <v>74</v>
      </c>
      <c r="F10" s="224">
        <v>10</v>
      </c>
      <c r="G10" s="90">
        <v>0.33300000000000002</v>
      </c>
      <c r="H10" s="185"/>
      <c r="I10" s="184"/>
      <c r="J10" s="225">
        <f t="shared" si="0"/>
        <v>-0.33300000000000002</v>
      </c>
      <c r="K10" s="225">
        <f t="shared" si="1"/>
        <v>0</v>
      </c>
      <c r="L10" s="226">
        <f t="shared" si="2"/>
        <v>-0.33300000000000002</v>
      </c>
    </row>
    <row r="11" spans="2:12" ht="14.4" x14ac:dyDescent="0.3">
      <c r="B11" s="253"/>
      <c r="C11" s="185"/>
      <c r="D11" s="185"/>
      <c r="E11" s="223" t="s">
        <v>88</v>
      </c>
      <c r="F11" s="224">
        <v>24</v>
      </c>
      <c r="G11" s="90">
        <v>0.33300000000000002</v>
      </c>
      <c r="H11" s="185"/>
      <c r="I11" s="184"/>
      <c r="J11" s="225">
        <f t="shared" si="0"/>
        <v>-0.33300000000000002</v>
      </c>
      <c r="K11" s="225">
        <f t="shared" si="1"/>
        <v>0</v>
      </c>
      <c r="L11" s="226">
        <f t="shared" si="2"/>
        <v>-0.33300000000000002</v>
      </c>
    </row>
    <row r="12" spans="2:12" ht="14.4" x14ac:dyDescent="0.3">
      <c r="B12" s="254"/>
      <c r="C12" s="228" t="s">
        <v>46</v>
      </c>
      <c r="D12" s="228" t="s">
        <v>174</v>
      </c>
      <c r="E12" s="223" t="s">
        <v>102</v>
      </c>
      <c r="F12" s="224">
        <v>11.5</v>
      </c>
      <c r="G12" s="90">
        <v>0.33300000000000002</v>
      </c>
      <c r="H12" s="229" t="s">
        <v>50</v>
      </c>
      <c r="I12" s="230" t="s">
        <v>51</v>
      </c>
      <c r="J12" s="225">
        <f t="shared" si="0"/>
        <v>-0.33300000000000002</v>
      </c>
      <c r="K12" s="225">
        <f t="shared" si="1"/>
        <v>0</v>
      </c>
      <c r="L12" s="226">
        <f t="shared" si="2"/>
        <v>-0.33300000000000002</v>
      </c>
    </row>
    <row r="13" spans="2:12" ht="14.4" x14ac:dyDescent="0.3">
      <c r="B13" s="254"/>
      <c r="C13" s="185"/>
      <c r="D13" s="185"/>
      <c r="E13" s="223" t="s">
        <v>74</v>
      </c>
      <c r="F13" s="224">
        <v>10.5</v>
      </c>
      <c r="G13" s="90">
        <v>0.33300000000000002</v>
      </c>
      <c r="H13" s="185"/>
      <c r="I13" s="184"/>
      <c r="J13" s="225">
        <f t="shared" si="0"/>
        <v>-0.33300000000000002</v>
      </c>
      <c r="K13" s="225">
        <f t="shared" si="1"/>
        <v>0</v>
      </c>
      <c r="L13" s="226">
        <f t="shared" si="2"/>
        <v>-0.33300000000000002</v>
      </c>
    </row>
    <row r="14" spans="2:12" ht="14.4" x14ac:dyDescent="0.3">
      <c r="B14" s="255"/>
      <c r="C14" s="185"/>
      <c r="D14" s="185"/>
      <c r="E14" s="223" t="s">
        <v>170</v>
      </c>
      <c r="F14" s="224">
        <v>25</v>
      </c>
      <c r="G14" s="90">
        <v>0.33300000000000002</v>
      </c>
      <c r="H14" s="185"/>
      <c r="I14" s="184"/>
      <c r="J14" s="225">
        <f t="shared" si="0"/>
        <v>-0.33300000000000002</v>
      </c>
      <c r="K14" s="225">
        <f t="shared" si="1"/>
        <v>0</v>
      </c>
      <c r="L14" s="226">
        <f t="shared" si="2"/>
        <v>-0.33300000000000002</v>
      </c>
    </row>
    <row r="15" spans="2:12" ht="14.4" x14ac:dyDescent="0.3">
      <c r="B15" s="231">
        <f>B9+1</f>
        <v>45779</v>
      </c>
      <c r="C15" s="228" t="s">
        <v>85</v>
      </c>
      <c r="D15" s="228" t="s">
        <v>175</v>
      </c>
      <c r="E15" s="223" t="s">
        <v>64</v>
      </c>
      <c r="F15" s="224">
        <v>6.6</v>
      </c>
      <c r="G15" s="90">
        <v>0.33300000000000002</v>
      </c>
      <c r="H15" s="229" t="s">
        <v>64</v>
      </c>
      <c r="I15" s="230" t="s">
        <v>61</v>
      </c>
      <c r="J15" s="225">
        <f t="shared" si="0"/>
        <v>1.8648</v>
      </c>
      <c r="K15" s="225">
        <f t="shared" si="1"/>
        <v>3.7296000000000003E-2</v>
      </c>
      <c r="L15" s="226">
        <f t="shared" si="2"/>
        <v>1.827504</v>
      </c>
    </row>
    <row r="16" spans="2:12" ht="14.4" x14ac:dyDescent="0.3">
      <c r="B16" s="253"/>
      <c r="C16" s="185"/>
      <c r="D16" s="185"/>
      <c r="E16" s="223" t="s">
        <v>94</v>
      </c>
      <c r="F16" s="224">
        <v>9.8000000000000007</v>
      </c>
      <c r="G16" s="90">
        <v>0.33300000000000002</v>
      </c>
      <c r="H16" s="185"/>
      <c r="I16" s="184"/>
      <c r="J16" s="225">
        <f t="shared" si="0"/>
        <v>-0.33300000000000002</v>
      </c>
      <c r="K16" s="225">
        <f t="shared" si="1"/>
        <v>0</v>
      </c>
      <c r="L16" s="226">
        <f t="shared" si="2"/>
        <v>-0.33300000000000002</v>
      </c>
    </row>
    <row r="17" spans="2:12" ht="14.4" x14ac:dyDescent="0.3">
      <c r="B17" s="253"/>
      <c r="C17" s="185"/>
      <c r="D17" s="185"/>
      <c r="E17" s="223" t="s">
        <v>88</v>
      </c>
      <c r="F17" s="224">
        <v>18.5</v>
      </c>
      <c r="G17" s="90">
        <v>0.33300000000000002</v>
      </c>
      <c r="H17" s="185"/>
      <c r="I17" s="184"/>
      <c r="J17" s="225">
        <f t="shared" si="0"/>
        <v>-0.33300000000000002</v>
      </c>
      <c r="K17" s="225">
        <f t="shared" si="1"/>
        <v>0</v>
      </c>
      <c r="L17" s="226">
        <f t="shared" si="2"/>
        <v>-0.33300000000000002</v>
      </c>
    </row>
    <row r="18" spans="2:12" ht="14.4" x14ac:dyDescent="0.3">
      <c r="B18" s="254"/>
      <c r="C18" s="228" t="s">
        <v>52</v>
      </c>
      <c r="D18" s="228" t="s">
        <v>176</v>
      </c>
      <c r="E18" s="223" t="s">
        <v>74</v>
      </c>
      <c r="F18" s="224">
        <v>9.4</v>
      </c>
      <c r="G18" s="90">
        <v>0.33300000000000002</v>
      </c>
      <c r="H18" s="229" t="s">
        <v>56</v>
      </c>
      <c r="I18" s="230" t="s">
        <v>51</v>
      </c>
      <c r="J18" s="225">
        <f t="shared" si="0"/>
        <v>-0.33300000000000002</v>
      </c>
      <c r="K18" s="225">
        <f t="shared" si="1"/>
        <v>0</v>
      </c>
      <c r="L18" s="226">
        <f t="shared" si="2"/>
        <v>-0.33300000000000002</v>
      </c>
    </row>
    <row r="19" spans="2:12" ht="14.4" x14ac:dyDescent="0.3">
      <c r="B19" s="254"/>
      <c r="C19" s="185"/>
      <c r="D19" s="185"/>
      <c r="E19" s="223" t="s">
        <v>170</v>
      </c>
      <c r="F19" s="224">
        <v>12.5</v>
      </c>
      <c r="G19" s="90">
        <v>0.33300000000000002</v>
      </c>
      <c r="H19" s="185"/>
      <c r="I19" s="184"/>
      <c r="J19" s="225">
        <f t="shared" si="0"/>
        <v>-0.33300000000000002</v>
      </c>
      <c r="K19" s="225">
        <f t="shared" si="1"/>
        <v>0</v>
      </c>
      <c r="L19" s="226">
        <f t="shared" si="2"/>
        <v>-0.33300000000000002</v>
      </c>
    </row>
    <row r="20" spans="2:12" ht="14.4" x14ac:dyDescent="0.3">
      <c r="B20" s="255"/>
      <c r="C20" s="185"/>
      <c r="D20" s="185"/>
      <c r="E20" s="223" t="s">
        <v>88</v>
      </c>
      <c r="F20" s="224">
        <v>27</v>
      </c>
      <c r="G20" s="90">
        <v>0.33300000000000002</v>
      </c>
      <c r="H20" s="185"/>
      <c r="I20" s="184"/>
      <c r="J20" s="225">
        <f t="shared" si="0"/>
        <v>-0.33300000000000002</v>
      </c>
      <c r="K20" s="225">
        <f t="shared" si="1"/>
        <v>0</v>
      </c>
      <c r="L20" s="226">
        <f t="shared" si="2"/>
        <v>-0.33300000000000002</v>
      </c>
    </row>
    <row r="21" spans="2:12" ht="14.4" x14ac:dyDescent="0.3">
      <c r="B21" s="231">
        <f>B15+1</f>
        <v>45780</v>
      </c>
      <c r="C21" s="228" t="s">
        <v>52</v>
      </c>
      <c r="D21" s="228" t="s">
        <v>57</v>
      </c>
      <c r="E21" s="223" t="s">
        <v>64</v>
      </c>
      <c r="F21" s="224">
        <v>8.6</v>
      </c>
      <c r="G21" s="90">
        <v>0.33300000000000002</v>
      </c>
      <c r="H21" s="229" t="s">
        <v>60</v>
      </c>
      <c r="I21" s="230" t="s">
        <v>51</v>
      </c>
      <c r="J21" s="225">
        <f t="shared" si="0"/>
        <v>-0.33300000000000002</v>
      </c>
      <c r="K21" s="225">
        <f t="shared" si="1"/>
        <v>0</v>
      </c>
      <c r="L21" s="226">
        <f t="shared" si="2"/>
        <v>-0.33300000000000002</v>
      </c>
    </row>
    <row r="22" spans="2:12" ht="14.4" x14ac:dyDescent="0.3">
      <c r="B22" s="253"/>
      <c r="C22" s="185"/>
      <c r="D22" s="185"/>
      <c r="E22" s="223" t="s">
        <v>74</v>
      </c>
      <c r="F22" s="224">
        <v>10.5</v>
      </c>
      <c r="G22" s="90">
        <v>0.33300000000000002</v>
      </c>
      <c r="H22" s="185"/>
      <c r="I22" s="184"/>
      <c r="J22" s="225">
        <f t="shared" si="0"/>
        <v>-0.33300000000000002</v>
      </c>
      <c r="K22" s="225">
        <f t="shared" si="1"/>
        <v>0</v>
      </c>
      <c r="L22" s="226">
        <f t="shared" si="2"/>
        <v>-0.33300000000000002</v>
      </c>
    </row>
    <row r="23" spans="2:12" ht="14.4" x14ac:dyDescent="0.3">
      <c r="B23" s="253"/>
      <c r="C23" s="185"/>
      <c r="D23" s="185"/>
      <c r="E23" s="223" t="s">
        <v>88</v>
      </c>
      <c r="F23" s="224">
        <v>16</v>
      </c>
      <c r="G23" s="90">
        <v>0.33300000000000002</v>
      </c>
      <c r="H23" s="185"/>
      <c r="I23" s="184"/>
      <c r="J23" s="225">
        <f t="shared" si="0"/>
        <v>-0.33300000000000002</v>
      </c>
      <c r="K23" s="225">
        <f t="shared" si="1"/>
        <v>0</v>
      </c>
      <c r="L23" s="226">
        <f t="shared" si="2"/>
        <v>-0.33300000000000002</v>
      </c>
    </row>
    <row r="24" spans="2:12" ht="14.4" x14ac:dyDescent="0.3">
      <c r="B24" s="254"/>
      <c r="C24" s="228" t="s">
        <v>85</v>
      </c>
      <c r="D24" s="228" t="s">
        <v>139</v>
      </c>
      <c r="E24" s="223" t="s">
        <v>64</v>
      </c>
      <c r="F24" s="224">
        <v>8.6</v>
      </c>
      <c r="G24" s="90">
        <v>0.33300000000000002</v>
      </c>
      <c r="H24" s="229" t="s">
        <v>94</v>
      </c>
      <c r="I24" s="230" t="s">
        <v>51</v>
      </c>
      <c r="J24" s="225">
        <f>IF(I24="w",(F24-1)*G24,-G24)</f>
        <v>-0.33300000000000002</v>
      </c>
      <c r="K24" s="225">
        <f>IF(I24="w",(J24/100*2),0)</f>
        <v>0</v>
      </c>
      <c r="L24" s="226">
        <f>J24-K24</f>
        <v>-0.33300000000000002</v>
      </c>
    </row>
    <row r="25" spans="2:12" ht="14.4" x14ac:dyDescent="0.3">
      <c r="B25" s="254"/>
      <c r="C25" s="185"/>
      <c r="D25" s="185"/>
      <c r="E25" s="223" t="s">
        <v>74</v>
      </c>
      <c r="F25" s="224">
        <v>10.5</v>
      </c>
      <c r="G25" s="90">
        <v>0.33300000000000002</v>
      </c>
      <c r="H25" s="185"/>
      <c r="I25" s="184"/>
      <c r="J25" s="225">
        <f>IF(I25="w",(F25-1)*G25,-G25)</f>
        <v>-0.33300000000000002</v>
      </c>
      <c r="K25" s="225">
        <f>IF(I25="w",(J25/100*2),0)</f>
        <v>0</v>
      </c>
      <c r="L25" s="226">
        <f>J25-K25</f>
        <v>-0.33300000000000002</v>
      </c>
    </row>
    <row r="26" spans="2:12" ht="14.4" x14ac:dyDescent="0.3">
      <c r="B26" s="255"/>
      <c r="C26" s="185"/>
      <c r="D26" s="185"/>
      <c r="E26" s="223" t="s">
        <v>88</v>
      </c>
      <c r="F26" s="224">
        <v>16</v>
      </c>
      <c r="G26" s="90">
        <v>0.33300000000000002</v>
      </c>
      <c r="H26" s="185"/>
      <c r="I26" s="184"/>
      <c r="J26" s="225">
        <f>IF(I26="w",(F26-1)*G26,-G26)</f>
        <v>-0.33300000000000002</v>
      </c>
      <c r="K26" s="225">
        <f>IF(I26="w",(J26/100*2),0)</f>
        <v>0</v>
      </c>
      <c r="L26" s="226">
        <f>J26-K26</f>
        <v>-0.33300000000000002</v>
      </c>
    </row>
    <row r="27" spans="2:12" ht="14.4" x14ac:dyDescent="0.3">
      <c r="B27" s="231">
        <f>B21+1</f>
        <v>45781</v>
      </c>
      <c r="C27" s="228" t="s">
        <v>52</v>
      </c>
      <c r="D27" s="228" t="s">
        <v>177</v>
      </c>
      <c r="E27" s="223" t="s">
        <v>60</v>
      </c>
      <c r="F27" s="224">
        <v>11</v>
      </c>
      <c r="G27" s="90">
        <v>0.33300000000000002</v>
      </c>
      <c r="H27" s="229" t="s">
        <v>64</v>
      </c>
      <c r="I27" s="230" t="s">
        <v>51</v>
      </c>
      <c r="J27" s="225">
        <f t="shared" si="0"/>
        <v>-0.33300000000000002</v>
      </c>
      <c r="K27" s="225">
        <f t="shared" si="1"/>
        <v>0</v>
      </c>
      <c r="L27" s="226">
        <f t="shared" si="2"/>
        <v>-0.33300000000000002</v>
      </c>
    </row>
    <row r="28" spans="2:12" ht="14.4" x14ac:dyDescent="0.3">
      <c r="B28" s="253"/>
      <c r="C28" s="185"/>
      <c r="D28" s="185"/>
      <c r="E28" s="223" t="s">
        <v>117</v>
      </c>
      <c r="F28" s="224">
        <v>20</v>
      </c>
      <c r="G28" s="90">
        <v>0.33300000000000002</v>
      </c>
      <c r="H28" s="185"/>
      <c r="I28" s="184"/>
      <c r="J28" s="225">
        <f t="shared" si="0"/>
        <v>-0.33300000000000002</v>
      </c>
      <c r="K28" s="225">
        <f t="shared" si="1"/>
        <v>0</v>
      </c>
      <c r="L28" s="226">
        <f t="shared" si="2"/>
        <v>-0.33300000000000002</v>
      </c>
    </row>
    <row r="29" spans="2:12" ht="14.4" x14ac:dyDescent="0.3">
      <c r="B29" s="253"/>
      <c r="C29" s="185"/>
      <c r="D29" s="185"/>
      <c r="E29" s="223" t="s">
        <v>88</v>
      </c>
      <c r="F29" s="224">
        <v>13</v>
      </c>
      <c r="G29" s="90">
        <v>0.33300000000000002</v>
      </c>
      <c r="H29" s="185"/>
      <c r="I29" s="184"/>
      <c r="J29" s="225">
        <f t="shared" si="0"/>
        <v>-0.33300000000000002</v>
      </c>
      <c r="K29" s="225">
        <f t="shared" si="1"/>
        <v>0</v>
      </c>
      <c r="L29" s="226">
        <f t="shared" si="2"/>
        <v>-0.33300000000000002</v>
      </c>
    </row>
    <row r="30" spans="2:12" ht="14.4" x14ac:dyDescent="0.3">
      <c r="B30" s="254"/>
      <c r="C30" s="228" t="s">
        <v>85</v>
      </c>
      <c r="D30" s="228" t="s">
        <v>140</v>
      </c>
      <c r="E30" s="223" t="s">
        <v>56</v>
      </c>
      <c r="F30" s="224">
        <v>7.8</v>
      </c>
      <c r="G30" s="90">
        <v>0.33300000000000002</v>
      </c>
      <c r="H30" s="229" t="s">
        <v>56</v>
      </c>
      <c r="I30" s="230" t="s">
        <v>61</v>
      </c>
      <c r="J30" s="225">
        <f t="shared" si="0"/>
        <v>2.2644000000000002</v>
      </c>
      <c r="K30" s="225">
        <f t="shared" si="1"/>
        <v>4.5288000000000002E-2</v>
      </c>
      <c r="L30" s="226">
        <f t="shared" si="2"/>
        <v>2.219112</v>
      </c>
    </row>
    <row r="31" spans="2:12" ht="14.4" x14ac:dyDescent="0.3">
      <c r="B31" s="254"/>
      <c r="C31" s="185"/>
      <c r="D31" s="185"/>
      <c r="E31" s="223" t="s">
        <v>64</v>
      </c>
      <c r="F31" s="224">
        <v>8.1999999999999993</v>
      </c>
      <c r="G31" s="90">
        <v>0.33300000000000002</v>
      </c>
      <c r="H31" s="185"/>
      <c r="I31" s="184"/>
      <c r="J31" s="225">
        <f t="shared" si="0"/>
        <v>-0.33300000000000002</v>
      </c>
      <c r="K31" s="225">
        <f t="shared" si="1"/>
        <v>0</v>
      </c>
      <c r="L31" s="226">
        <f t="shared" si="2"/>
        <v>-0.33300000000000002</v>
      </c>
    </row>
    <row r="32" spans="2:12" ht="14.4" x14ac:dyDescent="0.3">
      <c r="B32" s="255"/>
      <c r="C32" s="185"/>
      <c r="D32" s="185"/>
      <c r="E32" s="223" t="s">
        <v>74</v>
      </c>
      <c r="F32" s="224">
        <v>9.4</v>
      </c>
      <c r="G32" s="90">
        <v>0.33300000000000002</v>
      </c>
      <c r="H32" s="185"/>
      <c r="I32" s="184"/>
      <c r="J32" s="225">
        <f t="shared" si="0"/>
        <v>-0.33300000000000002</v>
      </c>
      <c r="K32" s="225">
        <f t="shared" si="1"/>
        <v>0</v>
      </c>
      <c r="L32" s="226">
        <f t="shared" si="2"/>
        <v>-0.33300000000000002</v>
      </c>
    </row>
    <row r="33" spans="2:12" ht="14.4" x14ac:dyDescent="0.3">
      <c r="B33" s="231">
        <f>B27+1</f>
        <v>45782</v>
      </c>
      <c r="C33" s="228" t="s">
        <v>52</v>
      </c>
      <c r="D33" s="228" t="s">
        <v>178</v>
      </c>
      <c r="E33" s="223" t="s">
        <v>64</v>
      </c>
      <c r="F33" s="224">
        <v>7.6</v>
      </c>
      <c r="G33" s="90">
        <v>0.33300000000000002</v>
      </c>
      <c r="H33" s="229" t="s">
        <v>64</v>
      </c>
      <c r="I33" s="230" t="s">
        <v>61</v>
      </c>
      <c r="J33" s="225">
        <f t="shared" si="0"/>
        <v>2.1978</v>
      </c>
      <c r="K33" s="225">
        <f t="shared" si="1"/>
        <v>4.3956000000000002E-2</v>
      </c>
      <c r="L33" s="226">
        <f t="shared" si="2"/>
        <v>2.1538439999999999</v>
      </c>
    </row>
    <row r="34" spans="2:12" ht="14.4" x14ac:dyDescent="0.3">
      <c r="B34" s="253"/>
      <c r="C34" s="185"/>
      <c r="D34" s="185"/>
      <c r="E34" s="223" t="s">
        <v>124</v>
      </c>
      <c r="F34" s="224">
        <v>22</v>
      </c>
      <c r="G34" s="90">
        <v>0.33300000000000002</v>
      </c>
      <c r="H34" s="185"/>
      <c r="I34" s="184"/>
      <c r="J34" s="225">
        <f t="shared" si="0"/>
        <v>-0.33300000000000002</v>
      </c>
      <c r="K34" s="225">
        <f t="shared" si="1"/>
        <v>0</v>
      </c>
      <c r="L34" s="226">
        <f t="shared" si="2"/>
        <v>-0.33300000000000002</v>
      </c>
    </row>
    <row r="35" spans="2:12" ht="14.4" x14ac:dyDescent="0.3">
      <c r="B35" s="253"/>
      <c r="C35" s="185"/>
      <c r="D35" s="185"/>
      <c r="E35" s="223" t="s">
        <v>94</v>
      </c>
      <c r="F35" s="224">
        <v>14.5</v>
      </c>
      <c r="G35" s="90">
        <v>0.33300000000000002</v>
      </c>
      <c r="H35" s="185"/>
      <c r="I35" s="184"/>
      <c r="J35" s="225">
        <f t="shared" si="0"/>
        <v>-0.33300000000000002</v>
      </c>
      <c r="K35" s="225">
        <f t="shared" si="1"/>
        <v>0</v>
      </c>
      <c r="L35" s="226">
        <f t="shared" si="2"/>
        <v>-0.33300000000000002</v>
      </c>
    </row>
    <row r="36" spans="2:12" ht="14.4" x14ac:dyDescent="0.3">
      <c r="B36" s="254"/>
      <c r="C36" s="228" t="s">
        <v>85</v>
      </c>
      <c r="D36" s="228" t="s">
        <v>142</v>
      </c>
      <c r="E36" s="223" t="s">
        <v>60</v>
      </c>
      <c r="F36" s="224">
        <v>9.4</v>
      </c>
      <c r="G36" s="90">
        <v>0.33300000000000002</v>
      </c>
      <c r="H36" s="229" t="s">
        <v>60</v>
      </c>
      <c r="I36" s="230" t="s">
        <v>61</v>
      </c>
      <c r="J36" s="225">
        <f t="shared" si="0"/>
        <v>2.7972000000000001</v>
      </c>
      <c r="K36" s="225">
        <f t="shared" si="1"/>
        <v>5.5944000000000001E-2</v>
      </c>
      <c r="L36" s="226">
        <f t="shared" si="2"/>
        <v>2.7412559999999999</v>
      </c>
    </row>
    <row r="37" spans="2:12" ht="14.4" x14ac:dyDescent="0.3">
      <c r="B37" s="254"/>
      <c r="C37" s="185"/>
      <c r="D37" s="185"/>
      <c r="E37" s="223" t="s">
        <v>94</v>
      </c>
      <c r="F37" s="224">
        <v>9.1999999999999993</v>
      </c>
      <c r="G37" s="90">
        <v>0.33300000000000002</v>
      </c>
      <c r="H37" s="185"/>
      <c r="I37" s="184"/>
      <c r="J37" s="225">
        <f t="shared" si="0"/>
        <v>-0.33300000000000002</v>
      </c>
      <c r="K37" s="225">
        <f t="shared" si="1"/>
        <v>0</v>
      </c>
      <c r="L37" s="226">
        <f t="shared" si="2"/>
        <v>-0.33300000000000002</v>
      </c>
    </row>
    <row r="38" spans="2:12" ht="14.4" x14ac:dyDescent="0.3">
      <c r="B38" s="255"/>
      <c r="C38" s="185"/>
      <c r="D38" s="185"/>
      <c r="E38" s="223" t="s">
        <v>124</v>
      </c>
      <c r="F38" s="224">
        <v>10</v>
      </c>
      <c r="G38" s="90">
        <v>0.33300000000000002</v>
      </c>
      <c r="H38" s="185"/>
      <c r="I38" s="184"/>
      <c r="J38" s="225">
        <f t="shared" si="0"/>
        <v>-0.33300000000000002</v>
      </c>
      <c r="K38" s="225">
        <f t="shared" si="1"/>
        <v>0</v>
      </c>
      <c r="L38" s="226">
        <f t="shared" si="2"/>
        <v>-0.33300000000000002</v>
      </c>
    </row>
    <row r="39" spans="2:12" ht="14.4" x14ac:dyDescent="0.3">
      <c r="B39" s="227">
        <f>B33+1</f>
        <v>45783</v>
      </c>
      <c r="C39" s="228" t="s">
        <v>67</v>
      </c>
      <c r="D39" s="228" t="s">
        <v>68</v>
      </c>
      <c r="E39" s="223" t="s">
        <v>173</v>
      </c>
      <c r="F39" s="224">
        <v>25</v>
      </c>
      <c r="G39" s="90">
        <v>0.33300000000000002</v>
      </c>
      <c r="H39" s="229" t="s">
        <v>71</v>
      </c>
      <c r="I39" s="230" t="s">
        <v>51</v>
      </c>
      <c r="J39" s="225">
        <f t="shared" si="0"/>
        <v>-0.33300000000000002</v>
      </c>
      <c r="K39" s="225">
        <f t="shared" si="1"/>
        <v>0</v>
      </c>
      <c r="L39" s="226">
        <f t="shared" si="2"/>
        <v>-0.33300000000000002</v>
      </c>
    </row>
    <row r="40" spans="2:12" ht="14.4" x14ac:dyDescent="0.3">
      <c r="B40" s="185"/>
      <c r="C40" s="185"/>
      <c r="D40" s="185"/>
      <c r="E40" s="223" t="s">
        <v>88</v>
      </c>
      <c r="F40" s="224">
        <v>12.5</v>
      </c>
      <c r="G40" s="90">
        <v>0.33300000000000002</v>
      </c>
      <c r="H40" s="185"/>
      <c r="I40" s="184"/>
      <c r="J40" s="225">
        <f t="shared" si="0"/>
        <v>-0.33300000000000002</v>
      </c>
      <c r="K40" s="225">
        <f t="shared" si="1"/>
        <v>0</v>
      </c>
      <c r="L40" s="226">
        <f t="shared" si="2"/>
        <v>-0.33300000000000002</v>
      </c>
    </row>
    <row r="41" spans="2:12" ht="14.4" x14ac:dyDescent="0.3">
      <c r="B41" s="185"/>
      <c r="C41" s="185"/>
      <c r="D41" s="185"/>
      <c r="E41" s="223" t="s">
        <v>60</v>
      </c>
      <c r="F41" s="224">
        <v>12</v>
      </c>
      <c r="G41" s="90">
        <v>0.33300000000000002</v>
      </c>
      <c r="H41" s="185"/>
      <c r="I41" s="184"/>
      <c r="J41" s="225">
        <f t="shared" si="0"/>
        <v>-0.33300000000000002</v>
      </c>
      <c r="K41" s="225">
        <f t="shared" si="1"/>
        <v>0</v>
      </c>
      <c r="L41" s="226">
        <f t="shared" si="2"/>
        <v>-0.33300000000000002</v>
      </c>
    </row>
    <row r="42" spans="2:12" ht="14.4" x14ac:dyDescent="0.3">
      <c r="B42" s="227">
        <f>B39+1</f>
        <v>45784</v>
      </c>
      <c r="C42" s="228" t="s">
        <v>67</v>
      </c>
      <c r="D42" s="228" t="s">
        <v>72</v>
      </c>
      <c r="E42" s="223" t="s">
        <v>74</v>
      </c>
      <c r="F42" s="224">
        <v>10.5</v>
      </c>
      <c r="G42" s="90">
        <v>0.33300000000000002</v>
      </c>
      <c r="H42" s="229" t="s">
        <v>74</v>
      </c>
      <c r="I42" s="230" t="s">
        <v>61</v>
      </c>
      <c r="J42" s="225">
        <f t="shared" si="0"/>
        <v>3.1635</v>
      </c>
      <c r="K42" s="225">
        <f t="shared" si="1"/>
        <v>6.3269999999999993E-2</v>
      </c>
      <c r="L42" s="226">
        <f t="shared" si="2"/>
        <v>3.1002299999999998</v>
      </c>
    </row>
    <row r="43" spans="2:12" ht="14.4" x14ac:dyDescent="0.3">
      <c r="B43" s="185"/>
      <c r="C43" s="185"/>
      <c r="D43" s="185"/>
      <c r="E43" s="223" t="s">
        <v>64</v>
      </c>
      <c r="F43" s="224">
        <v>8</v>
      </c>
      <c r="G43" s="90">
        <v>0.33300000000000002</v>
      </c>
      <c r="H43" s="185"/>
      <c r="I43" s="184"/>
      <c r="J43" s="225">
        <f t="shared" si="0"/>
        <v>-0.33300000000000002</v>
      </c>
      <c r="K43" s="225">
        <f t="shared" si="1"/>
        <v>0</v>
      </c>
      <c r="L43" s="226">
        <f t="shared" si="2"/>
        <v>-0.33300000000000002</v>
      </c>
    </row>
    <row r="44" spans="2:12" ht="14.4" x14ac:dyDescent="0.3">
      <c r="B44" s="185"/>
      <c r="C44" s="185"/>
      <c r="D44" s="185"/>
      <c r="E44" s="223" t="s">
        <v>56</v>
      </c>
      <c r="F44" s="224">
        <v>12</v>
      </c>
      <c r="G44" s="90">
        <v>0.33300000000000002</v>
      </c>
      <c r="H44" s="185"/>
      <c r="I44" s="184"/>
      <c r="J44" s="225">
        <f t="shared" si="0"/>
        <v>-0.33300000000000002</v>
      </c>
      <c r="K44" s="225">
        <f t="shared" si="1"/>
        <v>0</v>
      </c>
      <c r="L44" s="226">
        <f t="shared" si="2"/>
        <v>-0.33300000000000002</v>
      </c>
    </row>
    <row r="45" spans="2:12" ht="14.4" x14ac:dyDescent="0.3">
      <c r="B45" s="231">
        <f>B42+1</f>
        <v>45785</v>
      </c>
      <c r="C45" s="228" t="s">
        <v>46</v>
      </c>
      <c r="D45" s="228" t="s">
        <v>179</v>
      </c>
      <c r="E45" s="223" t="s">
        <v>56</v>
      </c>
      <c r="F45" s="224">
        <v>8.6</v>
      </c>
      <c r="G45" s="90">
        <v>0.33300000000000002</v>
      </c>
      <c r="H45" s="229" t="s">
        <v>77</v>
      </c>
      <c r="I45" s="230" t="s">
        <v>51</v>
      </c>
      <c r="J45" s="225">
        <f t="shared" si="0"/>
        <v>-0.33300000000000002</v>
      </c>
      <c r="K45" s="225">
        <f t="shared" si="1"/>
        <v>0</v>
      </c>
      <c r="L45" s="226">
        <f t="shared" si="2"/>
        <v>-0.33300000000000002</v>
      </c>
    </row>
    <row r="46" spans="2:12" ht="14.4" x14ac:dyDescent="0.3">
      <c r="B46" s="253"/>
      <c r="C46" s="185"/>
      <c r="D46" s="185"/>
      <c r="E46" s="223" t="s">
        <v>74</v>
      </c>
      <c r="F46" s="224">
        <v>10</v>
      </c>
      <c r="G46" s="90">
        <v>0.33300000000000002</v>
      </c>
      <c r="H46" s="185"/>
      <c r="I46" s="184"/>
      <c r="J46" s="225">
        <f t="shared" si="0"/>
        <v>-0.33300000000000002</v>
      </c>
      <c r="K46" s="225">
        <f t="shared" si="1"/>
        <v>0</v>
      </c>
      <c r="L46" s="226">
        <f t="shared" si="2"/>
        <v>-0.33300000000000002</v>
      </c>
    </row>
    <row r="47" spans="2:12" ht="14.4" x14ac:dyDescent="0.3">
      <c r="B47" s="253"/>
      <c r="C47" s="185"/>
      <c r="D47" s="185"/>
      <c r="E47" s="223" t="s">
        <v>88</v>
      </c>
      <c r="F47" s="224">
        <v>21</v>
      </c>
      <c r="G47" s="90">
        <v>0.33300000000000002</v>
      </c>
      <c r="H47" s="185"/>
      <c r="I47" s="184"/>
      <c r="J47" s="225">
        <f t="shared" si="0"/>
        <v>-0.33300000000000002</v>
      </c>
      <c r="K47" s="225">
        <f t="shared" si="1"/>
        <v>0</v>
      </c>
      <c r="L47" s="226">
        <f t="shared" si="2"/>
        <v>-0.33300000000000002</v>
      </c>
    </row>
    <row r="48" spans="2:12" ht="14.4" x14ac:dyDescent="0.3">
      <c r="B48" s="254"/>
      <c r="C48" s="228" t="s">
        <v>46</v>
      </c>
      <c r="D48" s="228" t="s">
        <v>180</v>
      </c>
      <c r="E48" s="223" t="s">
        <v>60</v>
      </c>
      <c r="F48" s="224">
        <v>12.5</v>
      </c>
      <c r="G48" s="90">
        <v>0.33300000000000002</v>
      </c>
      <c r="H48" s="229" t="s">
        <v>124</v>
      </c>
      <c r="I48" s="230" t="s">
        <v>51</v>
      </c>
      <c r="J48" s="225">
        <f>IF(I48="w",(F48-1)*G48,-G48)</f>
        <v>-0.33300000000000002</v>
      </c>
      <c r="K48" s="225">
        <f>IF(I48="w",(J48/100*2),0)</f>
        <v>0</v>
      </c>
      <c r="L48" s="226">
        <f>J48-K48</f>
        <v>-0.33300000000000002</v>
      </c>
    </row>
    <row r="49" spans="2:12" ht="14.4" x14ac:dyDescent="0.3">
      <c r="B49" s="254"/>
      <c r="C49" s="185"/>
      <c r="D49" s="185"/>
      <c r="E49" s="223" t="s">
        <v>88</v>
      </c>
      <c r="F49" s="224">
        <v>13.5</v>
      </c>
      <c r="G49" s="90">
        <v>0.33300000000000002</v>
      </c>
      <c r="H49" s="185"/>
      <c r="I49" s="184"/>
      <c r="J49" s="225">
        <f>IF(I49="w",(F49-1)*G49,-G49)</f>
        <v>-0.33300000000000002</v>
      </c>
      <c r="K49" s="225">
        <f>IF(I49="w",(J49/100*2),0)</f>
        <v>0</v>
      </c>
      <c r="L49" s="226">
        <f>J49-K49</f>
        <v>-0.33300000000000002</v>
      </c>
    </row>
    <row r="50" spans="2:12" ht="14.4" x14ac:dyDescent="0.3">
      <c r="B50" s="255"/>
      <c r="C50" s="185"/>
      <c r="D50" s="185"/>
      <c r="E50" s="223" t="s">
        <v>109</v>
      </c>
      <c r="F50" s="224">
        <v>28</v>
      </c>
      <c r="G50" s="90">
        <v>0.33300000000000002</v>
      </c>
      <c r="H50" s="185"/>
      <c r="I50" s="184"/>
      <c r="J50" s="225">
        <f>IF(I50="w",(F50-1)*G50,-G50)</f>
        <v>-0.33300000000000002</v>
      </c>
      <c r="K50" s="225">
        <f>IF(I50="w",(J50/100*2),0)</f>
        <v>0</v>
      </c>
      <c r="L50" s="226">
        <f>J50-K50</f>
        <v>-0.33300000000000002</v>
      </c>
    </row>
    <row r="51" spans="2:12" ht="14.4" x14ac:dyDescent="0.3">
      <c r="B51" s="231">
        <f>B45+1</f>
        <v>45786</v>
      </c>
      <c r="C51" s="228" t="s">
        <v>78</v>
      </c>
      <c r="D51" s="228" t="s">
        <v>79</v>
      </c>
      <c r="E51" s="223" t="s">
        <v>56</v>
      </c>
      <c r="F51" s="224">
        <v>8.1999999999999993</v>
      </c>
      <c r="G51" s="90">
        <v>0.33300000000000002</v>
      </c>
      <c r="H51" s="229" t="s">
        <v>60</v>
      </c>
      <c r="I51" s="230" t="s">
        <v>51</v>
      </c>
      <c r="J51" s="225">
        <f t="shared" si="0"/>
        <v>-0.33300000000000002</v>
      </c>
      <c r="K51" s="225">
        <f t="shared" si="1"/>
        <v>0</v>
      </c>
      <c r="L51" s="226">
        <f t="shared" si="2"/>
        <v>-0.33300000000000002</v>
      </c>
    </row>
    <row r="52" spans="2:12" ht="14.4" x14ac:dyDescent="0.3">
      <c r="B52" s="253"/>
      <c r="C52" s="185"/>
      <c r="D52" s="185"/>
      <c r="E52" s="223" t="s">
        <v>102</v>
      </c>
      <c r="F52" s="224">
        <v>12</v>
      </c>
      <c r="G52" s="90">
        <v>0.33300000000000002</v>
      </c>
      <c r="H52" s="185"/>
      <c r="I52" s="184"/>
      <c r="J52" s="225">
        <f t="shared" si="0"/>
        <v>-0.33300000000000002</v>
      </c>
      <c r="K52" s="225">
        <f t="shared" si="1"/>
        <v>0</v>
      </c>
      <c r="L52" s="226">
        <f t="shared" si="2"/>
        <v>-0.33300000000000002</v>
      </c>
    </row>
    <row r="53" spans="2:12" ht="14.4" x14ac:dyDescent="0.3">
      <c r="B53" s="253"/>
      <c r="C53" s="185"/>
      <c r="D53" s="185"/>
      <c r="E53" s="223" t="s">
        <v>74</v>
      </c>
      <c r="F53" s="224">
        <v>11</v>
      </c>
      <c r="G53" s="90">
        <v>0.33300000000000002</v>
      </c>
      <c r="H53" s="185"/>
      <c r="I53" s="184"/>
      <c r="J53" s="225">
        <f t="shared" si="0"/>
        <v>-0.33300000000000002</v>
      </c>
      <c r="K53" s="225">
        <f t="shared" si="1"/>
        <v>0</v>
      </c>
      <c r="L53" s="226">
        <f t="shared" si="2"/>
        <v>-0.33300000000000002</v>
      </c>
    </row>
    <row r="54" spans="2:12" ht="14.4" x14ac:dyDescent="0.3">
      <c r="B54" s="254"/>
      <c r="C54" s="228" t="s">
        <v>85</v>
      </c>
      <c r="D54" s="228" t="s">
        <v>181</v>
      </c>
      <c r="E54" s="223" t="s">
        <v>170</v>
      </c>
      <c r="F54" s="224">
        <v>14</v>
      </c>
      <c r="G54" s="90">
        <v>0.33300000000000002</v>
      </c>
      <c r="H54" s="229" t="s">
        <v>170</v>
      </c>
      <c r="I54" s="230" t="s">
        <v>61</v>
      </c>
      <c r="J54" s="225">
        <f t="shared" si="0"/>
        <v>4.3290000000000006</v>
      </c>
      <c r="K54" s="225">
        <f t="shared" si="1"/>
        <v>8.6580000000000018E-2</v>
      </c>
      <c r="L54" s="226">
        <f t="shared" si="2"/>
        <v>4.242420000000001</v>
      </c>
    </row>
    <row r="55" spans="2:12" ht="14.4" x14ac:dyDescent="0.3">
      <c r="B55" s="254"/>
      <c r="C55" s="185"/>
      <c r="D55" s="185"/>
      <c r="E55" s="223" t="s">
        <v>74</v>
      </c>
      <c r="F55" s="224">
        <v>11</v>
      </c>
      <c r="G55" s="90">
        <v>0.33300000000000002</v>
      </c>
      <c r="H55" s="185"/>
      <c r="I55" s="184"/>
      <c r="J55" s="225">
        <f t="shared" si="0"/>
        <v>-0.33300000000000002</v>
      </c>
      <c r="K55" s="225">
        <f t="shared" si="1"/>
        <v>0</v>
      </c>
      <c r="L55" s="226">
        <f t="shared" si="2"/>
        <v>-0.33300000000000002</v>
      </c>
    </row>
    <row r="56" spans="2:12" ht="14.4" x14ac:dyDescent="0.3">
      <c r="B56" s="255"/>
      <c r="C56" s="185"/>
      <c r="D56" s="185"/>
      <c r="E56" s="223" t="s">
        <v>88</v>
      </c>
      <c r="F56" s="224">
        <v>15.5</v>
      </c>
      <c r="G56" s="90">
        <v>0.33300000000000002</v>
      </c>
      <c r="H56" s="185"/>
      <c r="I56" s="184"/>
      <c r="J56" s="225">
        <f t="shared" si="0"/>
        <v>-0.33300000000000002</v>
      </c>
      <c r="K56" s="225">
        <f t="shared" si="1"/>
        <v>0</v>
      </c>
      <c r="L56" s="226">
        <f t="shared" si="2"/>
        <v>-0.33300000000000002</v>
      </c>
    </row>
    <row r="57" spans="2:12" ht="14.4" x14ac:dyDescent="0.3">
      <c r="B57" s="231">
        <f>B51+1</f>
        <v>45787</v>
      </c>
      <c r="C57" s="228" t="s">
        <v>52</v>
      </c>
      <c r="D57" s="228" t="s">
        <v>182</v>
      </c>
      <c r="E57" s="223" t="s">
        <v>50</v>
      </c>
      <c r="F57" s="224">
        <v>9.6</v>
      </c>
      <c r="G57" s="90">
        <v>0.33300000000000002</v>
      </c>
      <c r="H57" s="229" t="s">
        <v>84</v>
      </c>
      <c r="I57" s="230" t="s">
        <v>51</v>
      </c>
      <c r="J57" s="225">
        <f t="shared" si="0"/>
        <v>-0.33300000000000002</v>
      </c>
      <c r="K57" s="225">
        <f t="shared" si="1"/>
        <v>0</v>
      </c>
      <c r="L57" s="226">
        <f t="shared" si="2"/>
        <v>-0.33300000000000002</v>
      </c>
    </row>
    <row r="58" spans="2:12" ht="14.4" x14ac:dyDescent="0.3">
      <c r="B58" s="253"/>
      <c r="C58" s="185"/>
      <c r="D58" s="185"/>
      <c r="E58" s="223" t="s">
        <v>183</v>
      </c>
      <c r="F58" s="224">
        <v>14</v>
      </c>
      <c r="G58" s="90">
        <v>0.33300000000000002</v>
      </c>
      <c r="H58" s="185"/>
      <c r="I58" s="184"/>
      <c r="J58" s="225">
        <f t="shared" si="0"/>
        <v>-0.33300000000000002</v>
      </c>
      <c r="K58" s="225">
        <f t="shared" si="1"/>
        <v>0</v>
      </c>
      <c r="L58" s="226">
        <f t="shared" si="2"/>
        <v>-0.33300000000000002</v>
      </c>
    </row>
    <row r="59" spans="2:12" ht="14.4" x14ac:dyDescent="0.3">
      <c r="B59" s="253"/>
      <c r="C59" s="185"/>
      <c r="D59" s="185"/>
      <c r="E59" s="223" t="s">
        <v>117</v>
      </c>
      <c r="F59" s="224">
        <v>12</v>
      </c>
      <c r="G59" s="90">
        <v>0.33300000000000002</v>
      </c>
      <c r="H59" s="185"/>
      <c r="I59" s="184"/>
      <c r="J59" s="225">
        <f t="shared" si="0"/>
        <v>-0.33300000000000002</v>
      </c>
      <c r="K59" s="225">
        <f t="shared" si="1"/>
        <v>0</v>
      </c>
      <c r="L59" s="226">
        <f t="shared" si="2"/>
        <v>-0.33300000000000002</v>
      </c>
    </row>
    <row r="60" spans="2:12" ht="14.4" x14ac:dyDescent="0.3">
      <c r="B60" s="254"/>
      <c r="C60" s="228" t="s">
        <v>52</v>
      </c>
      <c r="D60" s="228" t="s">
        <v>184</v>
      </c>
      <c r="E60" s="223" t="s">
        <v>74</v>
      </c>
      <c r="F60" s="224">
        <v>12</v>
      </c>
      <c r="G60" s="90">
        <v>0.33300000000000002</v>
      </c>
      <c r="H60" s="229" t="s">
        <v>94</v>
      </c>
      <c r="I60" s="230" t="s">
        <v>51</v>
      </c>
      <c r="J60" s="225">
        <f t="shared" si="0"/>
        <v>-0.33300000000000002</v>
      </c>
      <c r="K60" s="225">
        <f t="shared" si="1"/>
        <v>0</v>
      </c>
      <c r="L60" s="226">
        <f t="shared" si="2"/>
        <v>-0.33300000000000002</v>
      </c>
    </row>
    <row r="61" spans="2:12" ht="14.4" x14ac:dyDescent="0.3">
      <c r="B61" s="254"/>
      <c r="C61" s="185"/>
      <c r="D61" s="185"/>
      <c r="E61" s="223" t="s">
        <v>88</v>
      </c>
      <c r="F61" s="224">
        <v>13</v>
      </c>
      <c r="G61" s="90">
        <v>0.33300000000000002</v>
      </c>
      <c r="H61" s="185"/>
      <c r="I61" s="184"/>
      <c r="J61" s="225">
        <f t="shared" si="0"/>
        <v>-0.33300000000000002</v>
      </c>
      <c r="K61" s="225">
        <f t="shared" si="1"/>
        <v>0</v>
      </c>
      <c r="L61" s="226">
        <f t="shared" si="2"/>
        <v>-0.33300000000000002</v>
      </c>
    </row>
    <row r="62" spans="2:12" ht="14.4" x14ac:dyDescent="0.3">
      <c r="B62" s="255"/>
      <c r="C62" s="185"/>
      <c r="D62" s="185"/>
      <c r="E62" s="223" t="s">
        <v>109</v>
      </c>
      <c r="F62" s="224">
        <v>27</v>
      </c>
      <c r="G62" s="90">
        <v>0.33300000000000002</v>
      </c>
      <c r="H62" s="185"/>
      <c r="I62" s="184"/>
      <c r="J62" s="225">
        <f t="shared" si="0"/>
        <v>-0.33300000000000002</v>
      </c>
      <c r="K62" s="225">
        <f t="shared" si="1"/>
        <v>0</v>
      </c>
      <c r="L62" s="226">
        <f t="shared" si="2"/>
        <v>-0.33300000000000002</v>
      </c>
    </row>
    <row r="63" spans="2:12" ht="14.4" x14ac:dyDescent="0.3">
      <c r="B63" s="227">
        <f>B57+1</f>
        <v>45788</v>
      </c>
      <c r="C63" s="228" t="s">
        <v>85</v>
      </c>
      <c r="D63" s="228" t="s">
        <v>185</v>
      </c>
      <c r="E63" s="223" t="s">
        <v>102</v>
      </c>
      <c r="F63" s="224">
        <v>5.8</v>
      </c>
      <c r="G63" s="90">
        <v>0.33300000000000002</v>
      </c>
      <c r="H63" s="229" t="s">
        <v>88</v>
      </c>
      <c r="I63" s="230" t="s">
        <v>51</v>
      </c>
      <c r="J63" s="225">
        <f t="shared" si="0"/>
        <v>-0.33300000000000002</v>
      </c>
      <c r="K63" s="225">
        <f t="shared" si="1"/>
        <v>0</v>
      </c>
      <c r="L63" s="226">
        <f t="shared" si="2"/>
        <v>-0.33300000000000002</v>
      </c>
    </row>
    <row r="64" spans="2:12" ht="14.4" x14ac:dyDescent="0.3">
      <c r="B64" s="185"/>
      <c r="C64" s="185"/>
      <c r="D64" s="185"/>
      <c r="E64" s="223" t="s">
        <v>186</v>
      </c>
      <c r="F64" s="224">
        <v>9.1999999999999993</v>
      </c>
      <c r="G64" s="90">
        <v>0.33300000000000002</v>
      </c>
      <c r="H64" s="185"/>
      <c r="I64" s="184"/>
      <c r="J64" s="225">
        <f t="shared" si="0"/>
        <v>-0.33300000000000002</v>
      </c>
      <c r="K64" s="225">
        <f t="shared" si="1"/>
        <v>0</v>
      </c>
      <c r="L64" s="226">
        <f t="shared" si="2"/>
        <v>-0.33300000000000002</v>
      </c>
    </row>
    <row r="65" spans="2:12" ht="14.4" x14ac:dyDescent="0.3">
      <c r="B65" s="185"/>
      <c r="C65" s="185"/>
      <c r="D65" s="185"/>
      <c r="E65" s="223" t="s">
        <v>170</v>
      </c>
      <c r="F65" s="224">
        <v>17</v>
      </c>
      <c r="G65" s="90">
        <v>0.33300000000000002</v>
      </c>
      <c r="H65" s="185"/>
      <c r="I65" s="184"/>
      <c r="J65" s="225">
        <f t="shared" si="0"/>
        <v>-0.33300000000000002</v>
      </c>
      <c r="K65" s="225">
        <f t="shared" si="1"/>
        <v>0</v>
      </c>
      <c r="L65" s="226">
        <f t="shared" si="2"/>
        <v>-0.33300000000000002</v>
      </c>
    </row>
    <row r="66" spans="2:12" ht="14.4" x14ac:dyDescent="0.3">
      <c r="B66" s="231">
        <f>B63+1</f>
        <v>45789</v>
      </c>
      <c r="C66" s="228" t="s">
        <v>85</v>
      </c>
      <c r="D66" s="228" t="s">
        <v>187</v>
      </c>
      <c r="E66" s="223" t="s">
        <v>64</v>
      </c>
      <c r="F66" s="224">
        <v>6.8</v>
      </c>
      <c r="G66" s="90">
        <v>0.33300000000000002</v>
      </c>
      <c r="H66" s="229" t="s">
        <v>74</v>
      </c>
      <c r="I66" s="230" t="s">
        <v>61</v>
      </c>
      <c r="J66" s="225">
        <f t="shared" si="0"/>
        <v>1.9314</v>
      </c>
      <c r="K66" s="225">
        <f t="shared" si="1"/>
        <v>3.8628000000000003E-2</v>
      </c>
      <c r="L66" s="226">
        <f t="shared" si="2"/>
        <v>1.8927719999999999</v>
      </c>
    </row>
    <row r="67" spans="2:12" ht="14.4" x14ac:dyDescent="0.3">
      <c r="B67" s="253"/>
      <c r="C67" s="185"/>
      <c r="D67" s="185"/>
      <c r="E67" s="223" t="s">
        <v>74</v>
      </c>
      <c r="F67" s="224">
        <v>13</v>
      </c>
      <c r="G67" s="90">
        <v>0.33300000000000002</v>
      </c>
      <c r="H67" s="185"/>
      <c r="I67" s="184"/>
      <c r="J67" s="225">
        <f t="shared" si="0"/>
        <v>-0.33300000000000002</v>
      </c>
      <c r="K67" s="225">
        <f t="shared" si="1"/>
        <v>0</v>
      </c>
      <c r="L67" s="226">
        <f t="shared" si="2"/>
        <v>-0.33300000000000002</v>
      </c>
    </row>
    <row r="68" spans="2:12" ht="14.4" x14ac:dyDescent="0.3">
      <c r="B68" s="253"/>
      <c r="C68" s="185"/>
      <c r="D68" s="185"/>
      <c r="E68" s="223" t="s">
        <v>88</v>
      </c>
      <c r="F68" s="224">
        <v>19</v>
      </c>
      <c r="G68" s="90">
        <v>0.33300000000000002</v>
      </c>
      <c r="H68" s="185"/>
      <c r="I68" s="184"/>
      <c r="J68" s="225">
        <f t="shared" si="0"/>
        <v>-0.33300000000000002</v>
      </c>
      <c r="K68" s="225">
        <f t="shared" si="1"/>
        <v>0</v>
      </c>
      <c r="L68" s="226">
        <f t="shared" si="2"/>
        <v>-0.33300000000000002</v>
      </c>
    </row>
    <row r="69" spans="2:12" ht="14.4" x14ac:dyDescent="0.3">
      <c r="B69" s="254"/>
      <c r="C69" s="228" t="s">
        <v>85</v>
      </c>
      <c r="D69" s="228" t="s">
        <v>188</v>
      </c>
      <c r="E69" s="223" t="s">
        <v>84</v>
      </c>
      <c r="F69" s="224">
        <v>15</v>
      </c>
      <c r="G69" s="90">
        <v>0.33300000000000002</v>
      </c>
      <c r="H69" s="229" t="s">
        <v>74</v>
      </c>
      <c r="I69" s="230" t="s">
        <v>51</v>
      </c>
      <c r="J69" s="225">
        <f t="shared" si="0"/>
        <v>-0.33300000000000002</v>
      </c>
      <c r="K69" s="225">
        <f t="shared" si="1"/>
        <v>0</v>
      </c>
      <c r="L69" s="226">
        <f t="shared" si="2"/>
        <v>-0.33300000000000002</v>
      </c>
    </row>
    <row r="70" spans="2:12" ht="14.4" x14ac:dyDescent="0.3">
      <c r="B70" s="254"/>
      <c r="C70" s="185"/>
      <c r="D70" s="185"/>
      <c r="E70" s="223" t="s">
        <v>94</v>
      </c>
      <c r="F70" s="224">
        <v>14</v>
      </c>
      <c r="G70" s="90">
        <v>0.33300000000000002</v>
      </c>
      <c r="H70" s="185"/>
      <c r="I70" s="184"/>
      <c r="J70" s="225">
        <f t="shared" si="0"/>
        <v>-0.33300000000000002</v>
      </c>
      <c r="K70" s="225">
        <f t="shared" si="1"/>
        <v>0</v>
      </c>
      <c r="L70" s="226">
        <f t="shared" si="2"/>
        <v>-0.33300000000000002</v>
      </c>
    </row>
    <row r="71" spans="2:12" ht="14.4" x14ac:dyDescent="0.3">
      <c r="B71" s="255"/>
      <c r="C71" s="185"/>
      <c r="D71" s="185"/>
      <c r="E71" s="223" t="s">
        <v>64</v>
      </c>
      <c r="F71" s="224">
        <v>7.4</v>
      </c>
      <c r="G71" s="90">
        <v>0.33300000000000002</v>
      </c>
      <c r="H71" s="185"/>
      <c r="I71" s="184"/>
      <c r="J71" s="225">
        <f t="shared" si="0"/>
        <v>-0.33300000000000002</v>
      </c>
      <c r="K71" s="225">
        <f t="shared" si="1"/>
        <v>0</v>
      </c>
      <c r="L71" s="226">
        <f t="shared" si="2"/>
        <v>-0.33300000000000002</v>
      </c>
    </row>
    <row r="72" spans="2:12" ht="14.4" x14ac:dyDescent="0.3">
      <c r="B72" s="231">
        <f>B66+1</f>
        <v>45790</v>
      </c>
      <c r="C72" s="228" t="s">
        <v>91</v>
      </c>
      <c r="D72" s="228" t="s">
        <v>189</v>
      </c>
      <c r="E72" s="223" t="s">
        <v>60</v>
      </c>
      <c r="F72" s="224">
        <v>12</v>
      </c>
      <c r="G72" s="90">
        <v>0.33300000000000002</v>
      </c>
      <c r="H72" s="229" t="s">
        <v>94</v>
      </c>
      <c r="I72" s="230" t="s">
        <v>51</v>
      </c>
      <c r="J72" s="225">
        <f t="shared" si="0"/>
        <v>-0.33300000000000002</v>
      </c>
      <c r="K72" s="225">
        <f t="shared" si="1"/>
        <v>0</v>
      </c>
      <c r="L72" s="226">
        <f t="shared" si="2"/>
        <v>-0.33300000000000002</v>
      </c>
    </row>
    <row r="73" spans="2:12" ht="14.4" x14ac:dyDescent="0.3">
      <c r="B73" s="253"/>
      <c r="C73" s="185"/>
      <c r="D73" s="185"/>
      <c r="E73" s="223" t="s">
        <v>74</v>
      </c>
      <c r="F73" s="224">
        <v>10</v>
      </c>
      <c r="G73" s="90">
        <v>0.33300000000000002</v>
      </c>
      <c r="H73" s="185"/>
      <c r="I73" s="184"/>
      <c r="J73" s="225">
        <f t="shared" si="0"/>
        <v>-0.33300000000000002</v>
      </c>
      <c r="K73" s="225">
        <f t="shared" si="1"/>
        <v>0</v>
      </c>
      <c r="L73" s="226">
        <f t="shared" si="2"/>
        <v>-0.33300000000000002</v>
      </c>
    </row>
    <row r="74" spans="2:12" ht="14.4" x14ac:dyDescent="0.3">
      <c r="B74" s="253"/>
      <c r="C74" s="185"/>
      <c r="D74" s="185"/>
      <c r="E74" s="223" t="s">
        <v>88</v>
      </c>
      <c r="F74" s="224">
        <v>16</v>
      </c>
      <c r="G74" s="90">
        <v>0.33300000000000002</v>
      </c>
      <c r="H74" s="185"/>
      <c r="I74" s="184"/>
      <c r="J74" s="225">
        <f t="shared" si="0"/>
        <v>-0.33300000000000002</v>
      </c>
      <c r="K74" s="225">
        <f t="shared" si="1"/>
        <v>0</v>
      </c>
      <c r="L74" s="226">
        <f t="shared" si="2"/>
        <v>-0.33300000000000002</v>
      </c>
    </row>
    <row r="75" spans="2:12" ht="14.4" x14ac:dyDescent="0.3">
      <c r="B75" s="254"/>
      <c r="C75" s="228" t="s">
        <v>91</v>
      </c>
      <c r="D75" s="228" t="s">
        <v>153</v>
      </c>
      <c r="E75" s="223" t="s">
        <v>64</v>
      </c>
      <c r="F75" s="224">
        <v>8.1999999999999993</v>
      </c>
      <c r="G75" s="90">
        <v>0.33300000000000002</v>
      </c>
      <c r="H75" s="229" t="s">
        <v>56</v>
      </c>
      <c r="I75" s="230" t="s">
        <v>51</v>
      </c>
      <c r="J75" s="225">
        <f t="shared" si="0"/>
        <v>-0.33300000000000002</v>
      </c>
      <c r="K75" s="225">
        <f t="shared" si="1"/>
        <v>0</v>
      </c>
      <c r="L75" s="226">
        <f t="shared" si="2"/>
        <v>-0.33300000000000002</v>
      </c>
    </row>
    <row r="76" spans="2:12" ht="14.4" x14ac:dyDescent="0.3">
      <c r="B76" s="254"/>
      <c r="C76" s="185"/>
      <c r="D76" s="185"/>
      <c r="E76" s="223" t="s">
        <v>60</v>
      </c>
      <c r="F76" s="224">
        <v>19</v>
      </c>
      <c r="G76" s="90">
        <v>0.33300000000000002</v>
      </c>
      <c r="H76" s="185"/>
      <c r="I76" s="184"/>
      <c r="J76" s="225">
        <f t="shared" si="0"/>
        <v>-0.33300000000000002</v>
      </c>
      <c r="K76" s="225">
        <f t="shared" si="1"/>
        <v>0</v>
      </c>
      <c r="L76" s="226">
        <f t="shared" si="2"/>
        <v>-0.33300000000000002</v>
      </c>
    </row>
    <row r="77" spans="2:12" ht="14.4" x14ac:dyDescent="0.3">
      <c r="B77" s="255"/>
      <c r="C77" s="185"/>
      <c r="D77" s="185"/>
      <c r="E77" s="223" t="s">
        <v>74</v>
      </c>
      <c r="F77" s="224">
        <v>9.8000000000000007</v>
      </c>
      <c r="G77" s="90">
        <v>0.33300000000000002</v>
      </c>
      <c r="H77" s="185"/>
      <c r="I77" s="184"/>
      <c r="J77" s="225">
        <f t="shared" si="0"/>
        <v>-0.33300000000000002</v>
      </c>
      <c r="K77" s="225">
        <f t="shared" si="1"/>
        <v>0</v>
      </c>
      <c r="L77" s="226">
        <f t="shared" si="2"/>
        <v>-0.33300000000000002</v>
      </c>
    </row>
    <row r="78" spans="2:12" ht="14.4" x14ac:dyDescent="0.3">
      <c r="B78" s="231">
        <f>B72+1</f>
        <v>45791</v>
      </c>
      <c r="C78" s="228" t="s">
        <v>91</v>
      </c>
      <c r="D78" s="228" t="s">
        <v>190</v>
      </c>
      <c r="E78" s="223" t="s">
        <v>56</v>
      </c>
      <c r="F78" s="224">
        <v>6.8</v>
      </c>
      <c r="G78" s="90">
        <v>0.33300000000000002</v>
      </c>
      <c r="H78" s="229" t="s">
        <v>56</v>
      </c>
      <c r="I78" s="230" t="s">
        <v>61</v>
      </c>
      <c r="J78" s="225">
        <f t="shared" si="0"/>
        <v>1.9314</v>
      </c>
      <c r="K78" s="225">
        <f t="shared" si="1"/>
        <v>3.8628000000000003E-2</v>
      </c>
      <c r="L78" s="226">
        <f t="shared" si="2"/>
        <v>1.8927719999999999</v>
      </c>
    </row>
    <row r="79" spans="2:12" ht="14.4" x14ac:dyDescent="0.3">
      <c r="B79" s="253"/>
      <c r="C79" s="185"/>
      <c r="D79" s="185"/>
      <c r="E79" s="223" t="s">
        <v>64</v>
      </c>
      <c r="F79" s="224">
        <v>6.8</v>
      </c>
      <c r="G79" s="90">
        <v>0.33300000000000002</v>
      </c>
      <c r="H79" s="185"/>
      <c r="I79" s="184"/>
      <c r="J79" s="225">
        <f t="shared" si="0"/>
        <v>-0.33300000000000002</v>
      </c>
      <c r="K79" s="225">
        <f t="shared" si="1"/>
        <v>0</v>
      </c>
      <c r="L79" s="226">
        <f t="shared" si="2"/>
        <v>-0.33300000000000002</v>
      </c>
    </row>
    <row r="80" spans="2:12" ht="14.4" x14ac:dyDescent="0.3">
      <c r="B80" s="253"/>
      <c r="C80" s="185"/>
      <c r="D80" s="185"/>
      <c r="E80" s="223" t="s">
        <v>94</v>
      </c>
      <c r="F80" s="224">
        <v>10</v>
      </c>
      <c r="G80" s="90">
        <v>0.33300000000000002</v>
      </c>
      <c r="H80" s="185"/>
      <c r="I80" s="184"/>
      <c r="J80" s="225">
        <f t="shared" si="0"/>
        <v>-0.33300000000000002</v>
      </c>
      <c r="K80" s="225">
        <f t="shared" si="1"/>
        <v>0</v>
      </c>
      <c r="L80" s="226">
        <f t="shared" si="2"/>
        <v>-0.33300000000000002</v>
      </c>
    </row>
    <row r="81" spans="2:12" ht="14.4" x14ac:dyDescent="0.3">
      <c r="B81" s="254"/>
      <c r="C81" s="228" t="s">
        <v>154</v>
      </c>
      <c r="D81" s="228" t="s">
        <v>181</v>
      </c>
      <c r="E81" s="223" t="s">
        <v>64</v>
      </c>
      <c r="F81" s="224">
        <v>6.6</v>
      </c>
      <c r="G81" s="90">
        <v>0.33300000000000002</v>
      </c>
      <c r="H81" s="229" t="s">
        <v>94</v>
      </c>
      <c r="I81" s="230" t="s">
        <v>51</v>
      </c>
      <c r="J81" s="225">
        <f t="shared" si="0"/>
        <v>-0.33300000000000002</v>
      </c>
      <c r="K81" s="225">
        <f t="shared" si="1"/>
        <v>0</v>
      </c>
      <c r="L81" s="226">
        <f t="shared" si="2"/>
        <v>-0.33300000000000002</v>
      </c>
    </row>
    <row r="82" spans="2:12" ht="14.4" x14ac:dyDescent="0.3">
      <c r="B82" s="254"/>
      <c r="C82" s="185"/>
      <c r="D82" s="185"/>
      <c r="E82" s="223" t="s">
        <v>74</v>
      </c>
      <c r="F82" s="224">
        <v>11</v>
      </c>
      <c r="G82" s="90">
        <v>0.33300000000000002</v>
      </c>
      <c r="H82" s="185"/>
      <c r="I82" s="184"/>
      <c r="J82" s="225">
        <f t="shared" si="0"/>
        <v>-0.33300000000000002</v>
      </c>
      <c r="K82" s="225">
        <f t="shared" si="1"/>
        <v>0</v>
      </c>
      <c r="L82" s="226">
        <f t="shared" si="2"/>
        <v>-0.33300000000000002</v>
      </c>
    </row>
    <row r="83" spans="2:12" ht="14.4" x14ac:dyDescent="0.3">
      <c r="B83" s="255"/>
      <c r="C83" s="185"/>
      <c r="D83" s="185"/>
      <c r="E83" s="223" t="s">
        <v>88</v>
      </c>
      <c r="F83" s="224">
        <v>17</v>
      </c>
      <c r="G83" s="90">
        <v>0.33300000000000002</v>
      </c>
      <c r="H83" s="185"/>
      <c r="I83" s="184"/>
      <c r="J83" s="225">
        <f t="shared" si="0"/>
        <v>-0.33300000000000002</v>
      </c>
      <c r="K83" s="225">
        <f t="shared" si="1"/>
        <v>0</v>
      </c>
      <c r="L83" s="226">
        <f t="shared" si="2"/>
        <v>-0.33300000000000002</v>
      </c>
    </row>
    <row r="84" spans="2:12" ht="14.4" x14ac:dyDescent="0.3">
      <c r="B84" s="227">
        <f>B78+1</f>
        <v>45792</v>
      </c>
      <c r="C84" s="228" t="s">
        <v>91</v>
      </c>
      <c r="D84" s="228" t="s">
        <v>156</v>
      </c>
      <c r="E84" s="223" t="s">
        <v>94</v>
      </c>
      <c r="F84" s="224">
        <v>10.5</v>
      </c>
      <c r="G84" s="90">
        <v>0.33300000000000002</v>
      </c>
      <c r="H84" s="229" t="s">
        <v>88</v>
      </c>
      <c r="I84" s="230" t="s">
        <v>51</v>
      </c>
      <c r="J84" s="225">
        <f t="shared" si="0"/>
        <v>-0.33300000000000002</v>
      </c>
      <c r="K84" s="225">
        <f t="shared" si="1"/>
        <v>0</v>
      </c>
      <c r="L84" s="226">
        <f t="shared" si="2"/>
        <v>-0.33300000000000002</v>
      </c>
    </row>
    <row r="85" spans="2:12" ht="14.4" x14ac:dyDescent="0.3">
      <c r="B85" s="185"/>
      <c r="C85" s="185"/>
      <c r="D85" s="185"/>
      <c r="E85" s="223" t="s">
        <v>64</v>
      </c>
      <c r="F85" s="224">
        <v>7</v>
      </c>
      <c r="G85" s="90">
        <v>0.33300000000000002</v>
      </c>
      <c r="H85" s="185"/>
      <c r="I85" s="184"/>
      <c r="J85" s="225">
        <f t="shared" si="0"/>
        <v>-0.33300000000000002</v>
      </c>
      <c r="K85" s="225">
        <f t="shared" si="1"/>
        <v>0</v>
      </c>
      <c r="L85" s="226">
        <f t="shared" si="2"/>
        <v>-0.33300000000000002</v>
      </c>
    </row>
    <row r="86" spans="2:12" ht="14.4" x14ac:dyDescent="0.3">
      <c r="B86" s="185"/>
      <c r="C86" s="185"/>
      <c r="D86" s="185"/>
      <c r="E86" s="223" t="s">
        <v>60</v>
      </c>
      <c r="F86" s="224">
        <v>10.5</v>
      </c>
      <c r="G86" s="90">
        <v>0.33300000000000002</v>
      </c>
      <c r="H86" s="185"/>
      <c r="I86" s="184"/>
      <c r="J86" s="225">
        <f t="shared" si="0"/>
        <v>-0.33300000000000002</v>
      </c>
      <c r="K86" s="225">
        <f t="shared" si="1"/>
        <v>0</v>
      </c>
      <c r="L86" s="226">
        <f t="shared" si="2"/>
        <v>-0.33300000000000002</v>
      </c>
    </row>
    <row r="87" spans="2:12" ht="14.4" x14ac:dyDescent="0.3">
      <c r="B87" s="231">
        <f>B84+1</f>
        <v>45793</v>
      </c>
      <c r="C87" s="232" t="s">
        <v>52</v>
      </c>
      <c r="D87" s="232" t="s">
        <v>191</v>
      </c>
      <c r="E87" s="223" t="s">
        <v>102</v>
      </c>
      <c r="F87" s="224">
        <v>10.5</v>
      </c>
      <c r="G87" s="90">
        <v>0.33300000000000002</v>
      </c>
      <c r="H87" s="233" t="s">
        <v>102</v>
      </c>
      <c r="I87" s="234" t="s">
        <v>61</v>
      </c>
      <c r="J87" s="225">
        <f t="shared" si="0"/>
        <v>3.1635</v>
      </c>
      <c r="K87" s="225">
        <f t="shared" si="1"/>
        <v>6.3269999999999993E-2</v>
      </c>
      <c r="L87" s="226">
        <f t="shared" si="2"/>
        <v>3.1002299999999998</v>
      </c>
    </row>
    <row r="88" spans="2:12" ht="14.4" x14ac:dyDescent="0.3">
      <c r="B88" s="235"/>
      <c r="C88" s="236"/>
      <c r="D88" s="236"/>
      <c r="E88" s="223" t="s">
        <v>186</v>
      </c>
      <c r="F88" s="224">
        <v>11.5</v>
      </c>
      <c r="G88" s="90">
        <v>0.33300000000000002</v>
      </c>
      <c r="H88" s="237"/>
      <c r="I88" s="238"/>
      <c r="J88" s="225">
        <f t="shared" si="0"/>
        <v>-0.33300000000000002</v>
      </c>
      <c r="K88" s="225">
        <f t="shared" si="1"/>
        <v>0</v>
      </c>
      <c r="L88" s="226">
        <f t="shared" si="2"/>
        <v>-0.33300000000000002</v>
      </c>
    </row>
    <row r="89" spans="2:12" ht="14.4" x14ac:dyDescent="0.3">
      <c r="B89" s="235"/>
      <c r="C89" s="216"/>
      <c r="D89" s="216"/>
      <c r="E89" s="223" t="s">
        <v>170</v>
      </c>
      <c r="F89" s="224">
        <v>11</v>
      </c>
      <c r="G89" s="90">
        <v>0.33300000000000002</v>
      </c>
      <c r="H89" s="219"/>
      <c r="I89" s="220"/>
      <c r="J89" s="225">
        <f t="shared" si="0"/>
        <v>-0.33300000000000002</v>
      </c>
      <c r="K89" s="225">
        <f t="shared" si="1"/>
        <v>0</v>
      </c>
      <c r="L89" s="226">
        <f t="shared" si="2"/>
        <v>-0.33300000000000002</v>
      </c>
    </row>
    <row r="90" spans="2:12" ht="14.4" x14ac:dyDescent="0.3">
      <c r="B90" s="254"/>
      <c r="C90" s="228" t="s">
        <v>52</v>
      </c>
      <c r="D90" s="228" t="s">
        <v>157</v>
      </c>
      <c r="E90" s="223" t="s">
        <v>102</v>
      </c>
      <c r="F90" s="224">
        <v>10</v>
      </c>
      <c r="G90" s="90">
        <v>0.33300000000000002</v>
      </c>
      <c r="H90" s="229" t="s">
        <v>56</v>
      </c>
      <c r="I90" s="230" t="s">
        <v>51</v>
      </c>
      <c r="J90" s="225">
        <f>IF(I90="w",(F90-1)*G90,-G90)</f>
        <v>-0.33300000000000002</v>
      </c>
      <c r="K90" s="225">
        <f>IF(I90="w",(J90/100*2),0)</f>
        <v>0</v>
      </c>
      <c r="L90" s="226">
        <f>J90-K90</f>
        <v>-0.33300000000000002</v>
      </c>
    </row>
    <row r="91" spans="2:12" ht="14.4" x14ac:dyDescent="0.3">
      <c r="B91" s="254"/>
      <c r="C91" s="185"/>
      <c r="D91" s="185"/>
      <c r="E91" s="223" t="s">
        <v>186</v>
      </c>
      <c r="F91" s="224">
        <v>13</v>
      </c>
      <c r="G91" s="90">
        <v>0.33300000000000002</v>
      </c>
      <c r="H91" s="185"/>
      <c r="I91" s="184"/>
      <c r="J91" s="225">
        <f>IF(I91="w",(F91-1)*G91,-G91)</f>
        <v>-0.33300000000000002</v>
      </c>
      <c r="K91" s="225">
        <f>IF(I91="w",(J91/100*2),0)</f>
        <v>0</v>
      </c>
      <c r="L91" s="226">
        <f>J91-K91</f>
        <v>-0.33300000000000002</v>
      </c>
    </row>
    <row r="92" spans="2:12" ht="14.4" x14ac:dyDescent="0.3">
      <c r="B92" s="255"/>
      <c r="C92" s="185"/>
      <c r="D92" s="185"/>
      <c r="E92" s="223" t="s">
        <v>170</v>
      </c>
      <c r="F92" s="224">
        <v>12.5</v>
      </c>
      <c r="G92" s="90">
        <v>0.33300000000000002</v>
      </c>
      <c r="H92" s="185"/>
      <c r="I92" s="184"/>
      <c r="J92" s="225">
        <f>IF(I92="w",(F92-1)*G92,-G92)</f>
        <v>-0.33300000000000002</v>
      </c>
      <c r="K92" s="225">
        <f>IF(I92="w",(J92/100*2),0)</f>
        <v>0</v>
      </c>
      <c r="L92" s="226">
        <f>J92-K92</f>
        <v>-0.33300000000000002</v>
      </c>
    </row>
    <row r="93" spans="2:12" ht="14.4" x14ac:dyDescent="0.3">
      <c r="B93" s="227">
        <f>B87+1</f>
        <v>45794</v>
      </c>
      <c r="C93" s="228" t="s">
        <v>103</v>
      </c>
      <c r="D93" s="228" t="s">
        <v>159</v>
      </c>
      <c r="E93" s="223" t="s">
        <v>60</v>
      </c>
      <c r="F93" s="224">
        <v>9.6</v>
      </c>
      <c r="G93" s="90">
        <v>0.33300000000000002</v>
      </c>
      <c r="H93" s="229" t="s">
        <v>56</v>
      </c>
      <c r="I93" s="230" t="s">
        <v>51</v>
      </c>
      <c r="J93" s="225">
        <f t="shared" ref="J93:J120" si="3">IF(I93="w",(F93-1)*G93,-G93)</f>
        <v>-0.33300000000000002</v>
      </c>
      <c r="K93" s="225">
        <f t="shared" ref="K93:K120" si="4">IF(I93="w",(J93/100*2),0)</f>
        <v>0</v>
      </c>
      <c r="L93" s="226">
        <f t="shared" ref="L93:L120" si="5">J93-K93</f>
        <v>-0.33300000000000002</v>
      </c>
    </row>
    <row r="94" spans="2:12" ht="14.4" x14ac:dyDescent="0.3">
      <c r="B94" s="185"/>
      <c r="C94" s="185"/>
      <c r="D94" s="185"/>
      <c r="E94" s="223" t="s">
        <v>50</v>
      </c>
      <c r="F94" s="224">
        <v>19.5</v>
      </c>
      <c r="G94" s="90">
        <v>0.33300000000000002</v>
      </c>
      <c r="H94" s="185"/>
      <c r="I94" s="184"/>
      <c r="J94" s="225">
        <f t="shared" si="3"/>
        <v>-0.33300000000000002</v>
      </c>
      <c r="K94" s="225">
        <f t="shared" si="4"/>
        <v>0</v>
      </c>
      <c r="L94" s="226">
        <f t="shared" si="5"/>
        <v>-0.33300000000000002</v>
      </c>
    </row>
    <row r="95" spans="2:12" ht="14.4" x14ac:dyDescent="0.3">
      <c r="B95" s="185"/>
      <c r="C95" s="185"/>
      <c r="D95" s="185"/>
      <c r="E95" s="223" t="s">
        <v>117</v>
      </c>
      <c r="F95" s="224">
        <v>17</v>
      </c>
      <c r="G95" s="90">
        <v>0.33300000000000002</v>
      </c>
      <c r="H95" s="185"/>
      <c r="I95" s="184"/>
      <c r="J95" s="225">
        <f t="shared" si="3"/>
        <v>-0.33300000000000002</v>
      </c>
      <c r="K95" s="225">
        <f t="shared" si="4"/>
        <v>0</v>
      </c>
      <c r="L95" s="226">
        <f t="shared" si="5"/>
        <v>-0.33300000000000002</v>
      </c>
    </row>
    <row r="96" spans="2:12" ht="14.4" x14ac:dyDescent="0.3">
      <c r="B96" s="231">
        <f>B93+1</f>
        <v>45795</v>
      </c>
      <c r="C96" s="228" t="s">
        <v>52</v>
      </c>
      <c r="D96" s="228" t="s">
        <v>192</v>
      </c>
      <c r="E96" s="223" t="s">
        <v>56</v>
      </c>
      <c r="F96" s="224">
        <v>7.8</v>
      </c>
      <c r="G96" s="90">
        <v>0.33300000000000002</v>
      </c>
      <c r="H96" s="229" t="s">
        <v>56</v>
      </c>
      <c r="I96" s="230" t="s">
        <v>61</v>
      </c>
      <c r="J96" s="225">
        <f t="shared" si="3"/>
        <v>2.2644000000000002</v>
      </c>
      <c r="K96" s="225">
        <f t="shared" si="4"/>
        <v>4.5288000000000002E-2</v>
      </c>
      <c r="L96" s="226">
        <f t="shared" si="5"/>
        <v>2.219112</v>
      </c>
    </row>
    <row r="97" spans="2:12" ht="14.4" x14ac:dyDescent="0.3">
      <c r="B97" s="253"/>
      <c r="C97" s="185"/>
      <c r="D97" s="185"/>
      <c r="E97" s="223" t="s">
        <v>64</v>
      </c>
      <c r="F97" s="224">
        <v>8.6</v>
      </c>
      <c r="G97" s="90">
        <v>0.33300000000000002</v>
      </c>
      <c r="H97" s="185"/>
      <c r="I97" s="184"/>
      <c r="J97" s="225">
        <f t="shared" si="3"/>
        <v>-0.33300000000000002</v>
      </c>
      <c r="K97" s="225">
        <f t="shared" si="4"/>
        <v>0</v>
      </c>
      <c r="L97" s="226">
        <f t="shared" si="5"/>
        <v>-0.33300000000000002</v>
      </c>
    </row>
    <row r="98" spans="2:12" ht="14.4" x14ac:dyDescent="0.3">
      <c r="B98" s="253"/>
      <c r="C98" s="185"/>
      <c r="D98" s="185"/>
      <c r="E98" s="223" t="s">
        <v>88</v>
      </c>
      <c r="F98" s="224">
        <v>14.5</v>
      </c>
      <c r="G98" s="90">
        <v>0.33300000000000002</v>
      </c>
      <c r="H98" s="185"/>
      <c r="I98" s="184"/>
      <c r="J98" s="225">
        <f t="shared" si="3"/>
        <v>-0.33300000000000002</v>
      </c>
      <c r="K98" s="225">
        <f t="shared" si="4"/>
        <v>0</v>
      </c>
      <c r="L98" s="226">
        <f t="shared" si="5"/>
        <v>-0.33300000000000002</v>
      </c>
    </row>
    <row r="99" spans="2:12" ht="14.4" x14ac:dyDescent="0.3">
      <c r="B99" s="254"/>
      <c r="C99" s="228" t="s">
        <v>85</v>
      </c>
      <c r="D99" s="228" t="s">
        <v>160</v>
      </c>
      <c r="E99" s="223" t="s">
        <v>56</v>
      </c>
      <c r="F99" s="224">
        <v>11.5</v>
      </c>
      <c r="G99" s="90">
        <v>0.33300000000000002</v>
      </c>
      <c r="H99" s="229" t="s">
        <v>170</v>
      </c>
      <c r="I99" s="230" t="s">
        <v>51</v>
      </c>
      <c r="J99" s="225">
        <f t="shared" si="3"/>
        <v>-0.33300000000000002</v>
      </c>
      <c r="K99" s="225">
        <f t="shared" si="4"/>
        <v>0</v>
      </c>
      <c r="L99" s="226">
        <f t="shared" si="5"/>
        <v>-0.33300000000000002</v>
      </c>
    </row>
    <row r="100" spans="2:12" ht="14.4" x14ac:dyDescent="0.3">
      <c r="B100" s="254"/>
      <c r="C100" s="185"/>
      <c r="D100" s="185"/>
      <c r="E100" s="223" t="s">
        <v>64</v>
      </c>
      <c r="F100" s="224">
        <v>7.6</v>
      </c>
      <c r="G100" s="90">
        <v>0.33300000000000002</v>
      </c>
      <c r="H100" s="185"/>
      <c r="I100" s="184"/>
      <c r="J100" s="225">
        <f t="shared" si="3"/>
        <v>-0.33300000000000002</v>
      </c>
      <c r="K100" s="225">
        <f t="shared" si="4"/>
        <v>0</v>
      </c>
      <c r="L100" s="226">
        <f t="shared" si="5"/>
        <v>-0.33300000000000002</v>
      </c>
    </row>
    <row r="101" spans="2:12" ht="14.4" x14ac:dyDescent="0.3">
      <c r="B101" s="255"/>
      <c r="C101" s="185"/>
      <c r="D101" s="185"/>
      <c r="E101" s="223" t="s">
        <v>74</v>
      </c>
      <c r="F101" s="224">
        <v>10.5</v>
      </c>
      <c r="G101" s="90">
        <v>0.33300000000000002</v>
      </c>
      <c r="H101" s="185"/>
      <c r="I101" s="184"/>
      <c r="J101" s="225">
        <f t="shared" si="3"/>
        <v>-0.33300000000000002</v>
      </c>
      <c r="K101" s="225">
        <f t="shared" si="4"/>
        <v>0</v>
      </c>
      <c r="L101" s="226">
        <f t="shared" si="5"/>
        <v>-0.33300000000000002</v>
      </c>
    </row>
    <row r="102" spans="2:12" ht="14.4" x14ac:dyDescent="0.3">
      <c r="B102" s="227">
        <f>B96+1</f>
        <v>45796</v>
      </c>
      <c r="C102" s="228" t="s">
        <v>52</v>
      </c>
      <c r="D102" s="228" t="s">
        <v>108</v>
      </c>
      <c r="E102" s="223" t="s">
        <v>109</v>
      </c>
      <c r="F102" s="224">
        <v>23</v>
      </c>
      <c r="G102" s="90">
        <v>0.33300000000000002</v>
      </c>
      <c r="H102" s="229" t="s">
        <v>109</v>
      </c>
      <c r="I102" s="230" t="s">
        <v>61</v>
      </c>
      <c r="J102" s="225">
        <f t="shared" si="3"/>
        <v>7.3260000000000005</v>
      </c>
      <c r="K102" s="225">
        <f t="shared" si="4"/>
        <v>0.14652000000000001</v>
      </c>
      <c r="L102" s="226">
        <f t="shared" si="5"/>
        <v>7.1794800000000008</v>
      </c>
    </row>
    <row r="103" spans="2:12" ht="14.4" x14ac:dyDescent="0.3">
      <c r="B103" s="185"/>
      <c r="C103" s="185"/>
      <c r="D103" s="185"/>
      <c r="E103" s="223" t="s">
        <v>88</v>
      </c>
      <c r="F103" s="224">
        <v>12.5</v>
      </c>
      <c r="G103" s="90">
        <v>0.33300000000000002</v>
      </c>
      <c r="H103" s="185"/>
      <c r="I103" s="184"/>
      <c r="J103" s="225">
        <f t="shared" si="3"/>
        <v>-0.33300000000000002</v>
      </c>
      <c r="K103" s="225">
        <f t="shared" si="4"/>
        <v>0</v>
      </c>
      <c r="L103" s="226">
        <f t="shared" si="5"/>
        <v>-0.33300000000000002</v>
      </c>
    </row>
    <row r="104" spans="2:12" ht="14.4" x14ac:dyDescent="0.3">
      <c r="B104" s="185"/>
      <c r="C104" s="185"/>
      <c r="D104" s="185"/>
      <c r="E104" s="223" t="s">
        <v>71</v>
      </c>
      <c r="F104" s="224">
        <v>36</v>
      </c>
      <c r="G104" s="90">
        <v>0.33300000000000002</v>
      </c>
      <c r="H104" s="185"/>
      <c r="I104" s="184"/>
      <c r="J104" s="225">
        <f t="shared" si="3"/>
        <v>-0.33300000000000002</v>
      </c>
      <c r="K104" s="225">
        <f t="shared" si="4"/>
        <v>0</v>
      </c>
      <c r="L104" s="226">
        <f t="shared" si="5"/>
        <v>-0.33300000000000002</v>
      </c>
    </row>
    <row r="105" spans="2:12" ht="14.4" x14ac:dyDescent="0.3">
      <c r="B105" s="227">
        <f t="shared" ref="B105" si="6">B102+1</f>
        <v>45797</v>
      </c>
      <c r="C105" s="228" t="s">
        <v>52</v>
      </c>
      <c r="D105" s="228" t="s">
        <v>110</v>
      </c>
      <c r="E105" s="223" t="s">
        <v>74</v>
      </c>
      <c r="F105" s="224">
        <v>11.5</v>
      </c>
      <c r="G105" s="90">
        <v>0.33300000000000002</v>
      </c>
      <c r="H105" s="229" t="s">
        <v>112</v>
      </c>
      <c r="I105" s="230" t="s">
        <v>51</v>
      </c>
      <c r="J105" s="225">
        <f t="shared" si="3"/>
        <v>-0.33300000000000002</v>
      </c>
      <c r="K105" s="225">
        <f t="shared" si="4"/>
        <v>0</v>
      </c>
      <c r="L105" s="226">
        <f t="shared" si="5"/>
        <v>-0.33300000000000002</v>
      </c>
    </row>
    <row r="106" spans="2:12" ht="14.4" x14ac:dyDescent="0.3">
      <c r="B106" s="185"/>
      <c r="C106" s="185"/>
      <c r="D106" s="185"/>
      <c r="E106" s="223" t="s">
        <v>88</v>
      </c>
      <c r="F106" s="224">
        <v>15</v>
      </c>
      <c r="G106" s="90">
        <v>0.33300000000000002</v>
      </c>
      <c r="H106" s="185"/>
      <c r="I106" s="184"/>
      <c r="J106" s="225">
        <f t="shared" si="3"/>
        <v>-0.33300000000000002</v>
      </c>
      <c r="K106" s="225">
        <f t="shared" si="4"/>
        <v>0</v>
      </c>
      <c r="L106" s="226">
        <f t="shared" si="5"/>
        <v>-0.33300000000000002</v>
      </c>
    </row>
    <row r="107" spans="2:12" ht="14.4" x14ac:dyDescent="0.3">
      <c r="B107" s="185"/>
      <c r="C107" s="185"/>
      <c r="D107" s="185"/>
      <c r="E107" s="223" t="s">
        <v>170</v>
      </c>
      <c r="F107" s="224">
        <v>24</v>
      </c>
      <c r="G107" s="90">
        <v>0.33300000000000002</v>
      </c>
      <c r="H107" s="185"/>
      <c r="I107" s="184"/>
      <c r="J107" s="225">
        <f t="shared" si="3"/>
        <v>-0.33300000000000002</v>
      </c>
      <c r="K107" s="225">
        <f t="shared" si="4"/>
        <v>0</v>
      </c>
      <c r="L107" s="226">
        <f t="shared" si="5"/>
        <v>-0.33300000000000002</v>
      </c>
    </row>
    <row r="108" spans="2:12" ht="14.4" x14ac:dyDescent="0.3">
      <c r="B108" s="227">
        <f t="shared" ref="B108" si="7">B105+1</f>
        <v>45798</v>
      </c>
      <c r="C108" s="228" t="s">
        <v>52</v>
      </c>
      <c r="D108" s="228" t="s">
        <v>113</v>
      </c>
      <c r="E108" s="223" t="s">
        <v>60</v>
      </c>
      <c r="F108" s="224">
        <v>10.5</v>
      </c>
      <c r="G108" s="90">
        <v>0.33300000000000002</v>
      </c>
      <c r="H108" s="229" t="s">
        <v>56</v>
      </c>
      <c r="I108" s="230" t="s">
        <v>51</v>
      </c>
      <c r="J108" s="225">
        <f t="shared" si="3"/>
        <v>-0.33300000000000002</v>
      </c>
      <c r="K108" s="225">
        <f t="shared" si="4"/>
        <v>0</v>
      </c>
      <c r="L108" s="226">
        <f t="shared" si="5"/>
        <v>-0.33300000000000002</v>
      </c>
    </row>
    <row r="109" spans="2:12" ht="14.4" x14ac:dyDescent="0.3">
      <c r="B109" s="185"/>
      <c r="C109" s="185"/>
      <c r="D109" s="185"/>
      <c r="E109" s="223" t="s">
        <v>88</v>
      </c>
      <c r="F109" s="224">
        <v>16.5</v>
      </c>
      <c r="G109" s="90">
        <v>0.33300000000000002</v>
      </c>
      <c r="H109" s="185"/>
      <c r="I109" s="184"/>
      <c r="J109" s="225">
        <f t="shared" si="3"/>
        <v>-0.33300000000000002</v>
      </c>
      <c r="K109" s="225">
        <f t="shared" si="4"/>
        <v>0</v>
      </c>
      <c r="L109" s="226">
        <f t="shared" si="5"/>
        <v>-0.33300000000000002</v>
      </c>
    </row>
    <row r="110" spans="2:12" ht="14.4" x14ac:dyDescent="0.3">
      <c r="B110" s="185"/>
      <c r="C110" s="185"/>
      <c r="D110" s="185"/>
      <c r="E110" s="223" t="s">
        <v>170</v>
      </c>
      <c r="F110" s="224">
        <v>32</v>
      </c>
      <c r="G110" s="90">
        <v>0.33300000000000002</v>
      </c>
      <c r="H110" s="185"/>
      <c r="I110" s="184"/>
      <c r="J110" s="225">
        <f t="shared" si="3"/>
        <v>-0.33300000000000002</v>
      </c>
      <c r="K110" s="225">
        <f t="shared" si="4"/>
        <v>0</v>
      </c>
      <c r="L110" s="226">
        <f t="shared" si="5"/>
        <v>-0.33300000000000002</v>
      </c>
    </row>
    <row r="111" spans="2:12" ht="14.4" x14ac:dyDescent="0.3">
      <c r="B111" s="239">
        <f t="shared" ref="B111" si="8">B108+1</f>
        <v>45799</v>
      </c>
      <c r="C111" s="240"/>
      <c r="D111" s="240" t="s">
        <v>193</v>
      </c>
      <c r="E111" s="241"/>
      <c r="F111" s="242"/>
      <c r="G111" s="243"/>
      <c r="H111" s="241"/>
      <c r="I111" s="244"/>
      <c r="J111" s="245">
        <f t="shared" si="3"/>
        <v>0</v>
      </c>
      <c r="K111" s="245">
        <f t="shared" si="4"/>
        <v>0</v>
      </c>
      <c r="L111" s="246">
        <f t="shared" si="5"/>
        <v>0</v>
      </c>
    </row>
    <row r="112" spans="2:12" ht="14.4" x14ac:dyDescent="0.3">
      <c r="B112" s="231">
        <f>B111+1</f>
        <v>45800</v>
      </c>
      <c r="C112" s="228" t="s">
        <v>91</v>
      </c>
      <c r="D112" s="228" t="s">
        <v>115</v>
      </c>
      <c r="E112" s="223" t="s">
        <v>64</v>
      </c>
      <c r="F112" s="224">
        <v>8.6</v>
      </c>
      <c r="G112" s="247">
        <v>0.33300000000000002</v>
      </c>
      <c r="H112" s="229" t="s">
        <v>64</v>
      </c>
      <c r="I112" s="230" t="s">
        <v>61</v>
      </c>
      <c r="J112" s="225">
        <f t="shared" si="3"/>
        <v>2.5308000000000002</v>
      </c>
      <c r="K112" s="225">
        <f t="shared" si="4"/>
        <v>5.0616000000000001E-2</v>
      </c>
      <c r="L112" s="226">
        <f t="shared" si="5"/>
        <v>2.4801839999999999</v>
      </c>
    </row>
    <row r="113" spans="2:12" ht="14.4" x14ac:dyDescent="0.3">
      <c r="B113" s="253"/>
      <c r="C113" s="185"/>
      <c r="D113" s="185"/>
      <c r="E113" s="223" t="s">
        <v>60</v>
      </c>
      <c r="F113" s="224">
        <v>14</v>
      </c>
      <c r="G113" s="247">
        <v>0.33300000000000002</v>
      </c>
      <c r="H113" s="185"/>
      <c r="I113" s="184"/>
      <c r="J113" s="225">
        <f t="shared" si="3"/>
        <v>-0.33300000000000002</v>
      </c>
      <c r="K113" s="225">
        <f t="shared" si="4"/>
        <v>0</v>
      </c>
      <c r="L113" s="226">
        <f t="shared" si="5"/>
        <v>-0.33300000000000002</v>
      </c>
    </row>
    <row r="114" spans="2:12" ht="14.4" x14ac:dyDescent="0.3">
      <c r="B114" s="253"/>
      <c r="C114" s="185"/>
      <c r="D114" s="185"/>
      <c r="E114" s="223" t="s">
        <v>88</v>
      </c>
      <c r="F114" s="224">
        <v>14</v>
      </c>
      <c r="G114" s="247">
        <v>0.33300000000000002</v>
      </c>
      <c r="H114" s="185"/>
      <c r="I114" s="184"/>
      <c r="J114" s="225">
        <f t="shared" si="3"/>
        <v>-0.33300000000000002</v>
      </c>
      <c r="K114" s="225">
        <f t="shared" si="4"/>
        <v>0</v>
      </c>
      <c r="L114" s="226">
        <f t="shared" si="5"/>
        <v>-0.33300000000000002</v>
      </c>
    </row>
    <row r="115" spans="2:12" ht="14.4" x14ac:dyDescent="0.3">
      <c r="B115" s="254"/>
      <c r="C115" s="228" t="s">
        <v>85</v>
      </c>
      <c r="D115" s="228" t="s">
        <v>194</v>
      </c>
      <c r="E115" s="223" t="s">
        <v>102</v>
      </c>
      <c r="F115" s="224">
        <v>6.6</v>
      </c>
      <c r="G115" s="247">
        <v>0.33300000000000002</v>
      </c>
      <c r="H115" s="229" t="s">
        <v>102</v>
      </c>
      <c r="I115" s="230" t="s">
        <v>61</v>
      </c>
      <c r="J115" s="225">
        <f t="shared" si="3"/>
        <v>1.8648</v>
      </c>
      <c r="K115" s="225">
        <f t="shared" si="4"/>
        <v>3.7296000000000003E-2</v>
      </c>
      <c r="L115" s="226">
        <f t="shared" si="5"/>
        <v>1.827504</v>
      </c>
    </row>
    <row r="116" spans="2:12" ht="14.4" x14ac:dyDescent="0.3">
      <c r="B116" s="254"/>
      <c r="C116" s="185"/>
      <c r="D116" s="185"/>
      <c r="E116" s="223" t="s">
        <v>56</v>
      </c>
      <c r="F116" s="224">
        <v>8.8000000000000007</v>
      </c>
      <c r="G116" s="247">
        <v>0.33300000000000002</v>
      </c>
      <c r="H116" s="185"/>
      <c r="I116" s="184"/>
      <c r="J116" s="225">
        <f t="shared" si="3"/>
        <v>-0.33300000000000002</v>
      </c>
      <c r="K116" s="225">
        <f t="shared" si="4"/>
        <v>0</v>
      </c>
      <c r="L116" s="226">
        <f t="shared" si="5"/>
        <v>-0.33300000000000002</v>
      </c>
    </row>
    <row r="117" spans="2:12" ht="14.4" x14ac:dyDescent="0.3">
      <c r="B117" s="255"/>
      <c r="C117" s="185"/>
      <c r="D117" s="185"/>
      <c r="E117" s="223" t="s">
        <v>186</v>
      </c>
      <c r="F117" s="224">
        <v>7.6</v>
      </c>
      <c r="G117" s="247">
        <v>0.33300000000000002</v>
      </c>
      <c r="H117" s="185"/>
      <c r="I117" s="184"/>
      <c r="J117" s="225">
        <f t="shared" si="3"/>
        <v>-0.33300000000000002</v>
      </c>
      <c r="K117" s="225">
        <f t="shared" si="4"/>
        <v>0</v>
      </c>
      <c r="L117" s="226">
        <f t="shared" si="5"/>
        <v>-0.33300000000000002</v>
      </c>
    </row>
    <row r="118" spans="2:12" ht="14.4" x14ac:dyDescent="0.3">
      <c r="B118" s="227">
        <f>B112+1</f>
        <v>45801</v>
      </c>
      <c r="C118" s="228" t="s">
        <v>85</v>
      </c>
      <c r="D118" s="228" t="s">
        <v>116</v>
      </c>
      <c r="E118" s="223" t="s">
        <v>64</v>
      </c>
      <c r="F118" s="224">
        <v>9.4</v>
      </c>
      <c r="G118" s="247">
        <v>0.33300000000000002</v>
      </c>
      <c r="H118" s="229" t="s">
        <v>117</v>
      </c>
      <c r="I118" s="230" t="s">
        <v>51</v>
      </c>
      <c r="J118" s="225">
        <f t="shared" si="3"/>
        <v>-0.33300000000000002</v>
      </c>
      <c r="K118" s="225">
        <f t="shared" si="4"/>
        <v>0</v>
      </c>
      <c r="L118" s="226">
        <f t="shared" si="5"/>
        <v>-0.33300000000000002</v>
      </c>
    </row>
    <row r="119" spans="2:12" ht="14.4" x14ac:dyDescent="0.3">
      <c r="B119" s="185"/>
      <c r="C119" s="185"/>
      <c r="D119" s="185"/>
      <c r="E119" s="223" t="s">
        <v>74</v>
      </c>
      <c r="F119" s="224">
        <v>9.4</v>
      </c>
      <c r="G119" s="247">
        <v>0.33300000000000002</v>
      </c>
      <c r="H119" s="185"/>
      <c r="I119" s="184"/>
      <c r="J119" s="225">
        <f t="shared" si="3"/>
        <v>-0.33300000000000002</v>
      </c>
      <c r="K119" s="225">
        <f t="shared" si="4"/>
        <v>0</v>
      </c>
      <c r="L119" s="226">
        <f t="shared" si="5"/>
        <v>-0.33300000000000002</v>
      </c>
    </row>
    <row r="120" spans="2:12" ht="14.4" x14ac:dyDescent="0.3">
      <c r="B120" s="185"/>
      <c r="C120" s="185"/>
      <c r="D120" s="185"/>
      <c r="E120" s="223" t="s">
        <v>170</v>
      </c>
      <c r="F120" s="224">
        <v>14</v>
      </c>
      <c r="G120" s="247">
        <v>0.33300000000000002</v>
      </c>
      <c r="H120" s="185"/>
      <c r="I120" s="184"/>
      <c r="J120" s="225">
        <f t="shared" si="3"/>
        <v>-0.33300000000000002</v>
      </c>
      <c r="K120" s="225">
        <f t="shared" si="4"/>
        <v>0</v>
      </c>
      <c r="L120" s="226">
        <f t="shared" si="5"/>
        <v>-0.33300000000000002</v>
      </c>
    </row>
    <row r="121" spans="2:12" ht="14.4" x14ac:dyDescent="0.3">
      <c r="B121" s="231">
        <f>B118+1</f>
        <v>45802</v>
      </c>
      <c r="C121" s="228" t="s">
        <v>52</v>
      </c>
      <c r="D121" s="228" t="s">
        <v>118</v>
      </c>
      <c r="E121" s="223" t="s">
        <v>124</v>
      </c>
      <c r="F121" s="224">
        <v>12</v>
      </c>
      <c r="G121" s="247">
        <v>0.33300000000000002</v>
      </c>
      <c r="H121" s="229" t="s">
        <v>102</v>
      </c>
      <c r="I121" s="230" t="s">
        <v>51</v>
      </c>
      <c r="J121" s="225">
        <f t="shared" si="0"/>
        <v>-0.33300000000000002</v>
      </c>
      <c r="K121" s="225">
        <f t="shared" si="1"/>
        <v>0</v>
      </c>
      <c r="L121" s="226">
        <f t="shared" si="2"/>
        <v>-0.33300000000000002</v>
      </c>
    </row>
    <row r="122" spans="2:12" ht="14.4" x14ac:dyDescent="0.3">
      <c r="B122" s="253"/>
      <c r="C122" s="185"/>
      <c r="D122" s="185"/>
      <c r="E122" s="223" t="s">
        <v>60</v>
      </c>
      <c r="F122" s="224">
        <v>9.8000000000000007</v>
      </c>
      <c r="G122" s="247">
        <v>0.33300000000000002</v>
      </c>
      <c r="H122" s="185"/>
      <c r="I122" s="184"/>
      <c r="J122" s="225">
        <f t="shared" si="0"/>
        <v>-0.33300000000000002</v>
      </c>
      <c r="K122" s="225">
        <f t="shared" si="1"/>
        <v>0</v>
      </c>
      <c r="L122" s="226">
        <f t="shared" si="2"/>
        <v>-0.33300000000000002</v>
      </c>
    </row>
    <row r="123" spans="2:12" ht="14.4" x14ac:dyDescent="0.3">
      <c r="B123" s="253"/>
      <c r="C123" s="185"/>
      <c r="D123" s="185"/>
      <c r="E123" s="223" t="s">
        <v>117</v>
      </c>
      <c r="F123" s="224">
        <v>15</v>
      </c>
      <c r="G123" s="247">
        <v>0.33300000000000002</v>
      </c>
      <c r="H123" s="185"/>
      <c r="I123" s="184"/>
      <c r="J123" s="225">
        <f t="shared" si="0"/>
        <v>-0.33300000000000002</v>
      </c>
      <c r="K123" s="225">
        <f t="shared" si="1"/>
        <v>0</v>
      </c>
      <c r="L123" s="226">
        <f t="shared" si="2"/>
        <v>-0.33300000000000002</v>
      </c>
    </row>
    <row r="124" spans="2:12" ht="14.4" x14ac:dyDescent="0.3">
      <c r="B124" s="254"/>
      <c r="C124" s="228" t="s">
        <v>85</v>
      </c>
      <c r="D124" s="228" t="s">
        <v>195</v>
      </c>
      <c r="E124" s="223" t="s">
        <v>74</v>
      </c>
      <c r="F124" s="224">
        <v>9.8000000000000007</v>
      </c>
      <c r="G124" s="247">
        <v>0.33300000000000002</v>
      </c>
      <c r="H124" s="229" t="s">
        <v>173</v>
      </c>
      <c r="I124" s="230" t="s">
        <v>51</v>
      </c>
      <c r="J124" s="225">
        <f t="shared" ref="J124:J144" si="9">IF(I124="w",(F124-1)*G124,-G124)</f>
        <v>-0.33300000000000002</v>
      </c>
      <c r="K124" s="225">
        <f t="shared" ref="K124:K144" si="10">IF(I124="w",(J124/100*2),0)</f>
        <v>0</v>
      </c>
      <c r="L124" s="226">
        <f t="shared" ref="L124:L144" si="11">J124-K124</f>
        <v>-0.33300000000000002</v>
      </c>
    </row>
    <row r="125" spans="2:12" ht="14.4" x14ac:dyDescent="0.3">
      <c r="B125" s="254"/>
      <c r="C125" s="185"/>
      <c r="D125" s="185"/>
      <c r="E125" s="223" t="s">
        <v>88</v>
      </c>
      <c r="F125" s="224">
        <v>15</v>
      </c>
      <c r="G125" s="247">
        <v>0.33300000000000002</v>
      </c>
      <c r="H125" s="185"/>
      <c r="I125" s="184"/>
      <c r="J125" s="225">
        <f t="shared" si="9"/>
        <v>-0.33300000000000002</v>
      </c>
      <c r="K125" s="225">
        <f t="shared" si="10"/>
        <v>0</v>
      </c>
      <c r="L125" s="226">
        <f t="shared" si="11"/>
        <v>-0.33300000000000002</v>
      </c>
    </row>
    <row r="126" spans="2:12" ht="14.4" x14ac:dyDescent="0.3">
      <c r="B126" s="255"/>
      <c r="C126" s="185"/>
      <c r="D126" s="185"/>
      <c r="E126" s="223" t="s">
        <v>170</v>
      </c>
      <c r="F126" s="224">
        <v>14.5</v>
      </c>
      <c r="G126" s="247">
        <v>0.33300000000000002</v>
      </c>
      <c r="H126" s="185"/>
      <c r="I126" s="184"/>
      <c r="J126" s="225">
        <f t="shared" si="9"/>
        <v>-0.33300000000000002</v>
      </c>
      <c r="K126" s="225">
        <f t="shared" si="10"/>
        <v>0</v>
      </c>
      <c r="L126" s="226">
        <f t="shared" si="11"/>
        <v>-0.33300000000000002</v>
      </c>
    </row>
    <row r="127" spans="2:12" ht="14.4" x14ac:dyDescent="0.3">
      <c r="B127" s="227">
        <f>B121+1</f>
        <v>45803</v>
      </c>
      <c r="C127" s="228" t="s">
        <v>120</v>
      </c>
      <c r="D127" s="228" t="s">
        <v>121</v>
      </c>
      <c r="E127" s="223" t="s">
        <v>60</v>
      </c>
      <c r="F127" s="224">
        <v>13</v>
      </c>
      <c r="G127" s="247">
        <v>0.33300000000000002</v>
      </c>
      <c r="H127" s="229" t="s">
        <v>60</v>
      </c>
      <c r="I127" s="230" t="s">
        <v>61</v>
      </c>
      <c r="J127" s="225">
        <f t="shared" si="9"/>
        <v>3.9960000000000004</v>
      </c>
      <c r="K127" s="225">
        <f t="shared" si="10"/>
        <v>7.9920000000000005E-2</v>
      </c>
      <c r="L127" s="226">
        <f t="shared" si="11"/>
        <v>3.9160800000000004</v>
      </c>
    </row>
    <row r="128" spans="2:12" ht="14.4" x14ac:dyDescent="0.3">
      <c r="B128" s="185"/>
      <c r="C128" s="185"/>
      <c r="D128" s="185"/>
      <c r="E128" s="223" t="s">
        <v>88</v>
      </c>
      <c r="F128" s="224">
        <v>14</v>
      </c>
      <c r="G128" s="247">
        <v>0.33300000000000002</v>
      </c>
      <c r="H128" s="185"/>
      <c r="I128" s="184"/>
      <c r="J128" s="225">
        <f t="shared" si="9"/>
        <v>-0.33300000000000002</v>
      </c>
      <c r="K128" s="225">
        <f t="shared" si="10"/>
        <v>0</v>
      </c>
      <c r="L128" s="226">
        <f t="shared" si="11"/>
        <v>-0.33300000000000002</v>
      </c>
    </row>
    <row r="129" spans="2:12" ht="14.4" x14ac:dyDescent="0.3">
      <c r="B129" s="185"/>
      <c r="C129" s="185"/>
      <c r="D129" s="185"/>
      <c r="E129" s="223" t="s">
        <v>173</v>
      </c>
      <c r="F129" s="224">
        <v>38</v>
      </c>
      <c r="G129" s="247">
        <v>0.33300000000000002</v>
      </c>
      <c r="H129" s="185"/>
      <c r="I129" s="184"/>
      <c r="J129" s="225">
        <f t="shared" si="9"/>
        <v>-0.33300000000000002</v>
      </c>
      <c r="K129" s="225">
        <f t="shared" si="10"/>
        <v>0</v>
      </c>
      <c r="L129" s="226">
        <f t="shared" si="11"/>
        <v>-0.33300000000000002</v>
      </c>
    </row>
    <row r="130" spans="2:12" ht="14.4" x14ac:dyDescent="0.3">
      <c r="B130" s="227">
        <f t="shared" ref="B130" si="12">B127+1</f>
        <v>45804</v>
      </c>
      <c r="C130" s="228" t="s">
        <v>120</v>
      </c>
      <c r="D130" s="228" t="s">
        <v>122</v>
      </c>
      <c r="E130" s="223" t="s">
        <v>64</v>
      </c>
      <c r="F130" s="224">
        <v>8</v>
      </c>
      <c r="G130" s="247">
        <v>0.33300000000000002</v>
      </c>
      <c r="H130" s="229" t="s">
        <v>88</v>
      </c>
      <c r="I130" s="230" t="s">
        <v>51</v>
      </c>
      <c r="J130" s="225">
        <f t="shared" si="9"/>
        <v>-0.33300000000000002</v>
      </c>
      <c r="K130" s="225">
        <f t="shared" si="10"/>
        <v>0</v>
      </c>
      <c r="L130" s="226">
        <f t="shared" si="11"/>
        <v>-0.33300000000000002</v>
      </c>
    </row>
    <row r="131" spans="2:12" ht="14.4" x14ac:dyDescent="0.3">
      <c r="B131" s="185"/>
      <c r="C131" s="185"/>
      <c r="D131" s="185"/>
      <c r="E131" s="223" t="s">
        <v>56</v>
      </c>
      <c r="F131" s="224">
        <v>10</v>
      </c>
      <c r="G131" s="247">
        <v>0.33300000000000002</v>
      </c>
      <c r="H131" s="185"/>
      <c r="I131" s="184"/>
      <c r="J131" s="225">
        <f t="shared" si="9"/>
        <v>-0.33300000000000002</v>
      </c>
      <c r="K131" s="225">
        <f t="shared" si="10"/>
        <v>0</v>
      </c>
      <c r="L131" s="226">
        <f t="shared" si="11"/>
        <v>-0.33300000000000002</v>
      </c>
    </row>
    <row r="132" spans="2:12" ht="14.4" x14ac:dyDescent="0.3">
      <c r="B132" s="185"/>
      <c r="C132" s="185"/>
      <c r="D132" s="185"/>
      <c r="E132" s="223" t="s">
        <v>94</v>
      </c>
      <c r="F132" s="224">
        <v>13.5</v>
      </c>
      <c r="G132" s="247">
        <v>0.33300000000000002</v>
      </c>
      <c r="H132" s="185"/>
      <c r="I132" s="184"/>
      <c r="J132" s="225">
        <f t="shared" si="9"/>
        <v>-0.33300000000000002</v>
      </c>
      <c r="K132" s="225">
        <f t="shared" si="10"/>
        <v>0</v>
      </c>
      <c r="L132" s="226">
        <f t="shared" si="11"/>
        <v>-0.33300000000000002</v>
      </c>
    </row>
    <row r="133" spans="2:12" ht="14.4" x14ac:dyDescent="0.3">
      <c r="B133" s="227">
        <f t="shared" ref="B133:B142" si="13">B130+1</f>
        <v>45805</v>
      </c>
      <c r="C133" s="228" t="s">
        <v>67</v>
      </c>
      <c r="D133" s="228" t="s">
        <v>125</v>
      </c>
      <c r="E133" s="223" t="s">
        <v>60</v>
      </c>
      <c r="F133" s="224">
        <v>9.8000000000000007</v>
      </c>
      <c r="G133" s="247">
        <v>0.33300000000000002</v>
      </c>
      <c r="H133" s="229" t="s">
        <v>127</v>
      </c>
      <c r="I133" s="230" t="s">
        <v>51</v>
      </c>
      <c r="J133" s="225">
        <f t="shared" si="9"/>
        <v>-0.33300000000000002</v>
      </c>
      <c r="K133" s="225">
        <f t="shared" si="10"/>
        <v>0</v>
      </c>
      <c r="L133" s="226">
        <f t="shared" si="11"/>
        <v>-0.33300000000000002</v>
      </c>
    </row>
    <row r="134" spans="2:12" ht="14.4" x14ac:dyDescent="0.3">
      <c r="B134" s="185"/>
      <c r="C134" s="185"/>
      <c r="D134" s="185"/>
      <c r="E134" s="223" t="s">
        <v>117</v>
      </c>
      <c r="F134" s="224">
        <v>18</v>
      </c>
      <c r="G134" s="247">
        <v>0.33300000000000002</v>
      </c>
      <c r="H134" s="185"/>
      <c r="I134" s="184"/>
      <c r="J134" s="225">
        <f t="shared" si="9"/>
        <v>-0.33300000000000002</v>
      </c>
      <c r="K134" s="225">
        <f t="shared" si="10"/>
        <v>0</v>
      </c>
      <c r="L134" s="226">
        <f t="shared" si="11"/>
        <v>-0.33300000000000002</v>
      </c>
    </row>
    <row r="135" spans="2:12" ht="14.4" x14ac:dyDescent="0.3">
      <c r="B135" s="185"/>
      <c r="C135" s="185"/>
      <c r="D135" s="185"/>
      <c r="E135" s="223" t="s">
        <v>88</v>
      </c>
      <c r="F135" s="224">
        <v>17</v>
      </c>
      <c r="G135" s="247">
        <v>0.33300000000000002</v>
      </c>
      <c r="H135" s="185"/>
      <c r="I135" s="184"/>
      <c r="J135" s="225">
        <f t="shared" si="9"/>
        <v>-0.33300000000000002</v>
      </c>
      <c r="K135" s="225">
        <f t="shared" si="10"/>
        <v>0</v>
      </c>
      <c r="L135" s="226">
        <f t="shared" si="11"/>
        <v>-0.33300000000000002</v>
      </c>
    </row>
    <row r="136" spans="2:12" ht="14.4" x14ac:dyDescent="0.3">
      <c r="B136" s="227">
        <f t="shared" si="13"/>
        <v>45806</v>
      </c>
      <c r="C136" s="228" t="s">
        <v>128</v>
      </c>
      <c r="D136" s="228" t="s">
        <v>129</v>
      </c>
      <c r="E136" s="223" t="s">
        <v>60</v>
      </c>
      <c r="F136" s="224">
        <v>13</v>
      </c>
      <c r="G136" s="247">
        <v>0.33300000000000002</v>
      </c>
      <c r="H136" s="229" t="s">
        <v>64</v>
      </c>
      <c r="I136" s="230" t="s">
        <v>51</v>
      </c>
      <c r="J136" s="225">
        <f t="shared" si="9"/>
        <v>-0.33300000000000002</v>
      </c>
      <c r="K136" s="225">
        <f t="shared" si="10"/>
        <v>0</v>
      </c>
      <c r="L136" s="226">
        <f t="shared" si="11"/>
        <v>-0.33300000000000002</v>
      </c>
    </row>
    <row r="137" spans="2:12" ht="14.4" x14ac:dyDescent="0.3">
      <c r="B137" s="185"/>
      <c r="C137" s="185"/>
      <c r="D137" s="185"/>
      <c r="E137" s="223" t="s">
        <v>74</v>
      </c>
      <c r="F137" s="224">
        <v>10.5</v>
      </c>
      <c r="G137" s="247">
        <v>0.33300000000000002</v>
      </c>
      <c r="H137" s="185"/>
      <c r="I137" s="184"/>
      <c r="J137" s="225">
        <f t="shared" si="9"/>
        <v>-0.33300000000000002</v>
      </c>
      <c r="K137" s="225">
        <f t="shared" si="10"/>
        <v>0</v>
      </c>
      <c r="L137" s="226">
        <f t="shared" si="11"/>
        <v>-0.33300000000000002</v>
      </c>
    </row>
    <row r="138" spans="2:12" ht="14.4" x14ac:dyDescent="0.3">
      <c r="B138" s="185"/>
      <c r="C138" s="185"/>
      <c r="D138" s="185"/>
      <c r="E138" s="223" t="s">
        <v>88</v>
      </c>
      <c r="F138" s="224">
        <v>16.5</v>
      </c>
      <c r="G138" s="247">
        <v>0.33300000000000002</v>
      </c>
      <c r="H138" s="185"/>
      <c r="I138" s="184"/>
      <c r="J138" s="225">
        <f t="shared" si="9"/>
        <v>-0.33300000000000002</v>
      </c>
      <c r="K138" s="225">
        <f t="shared" si="10"/>
        <v>0</v>
      </c>
      <c r="L138" s="226">
        <f t="shared" si="11"/>
        <v>-0.33300000000000002</v>
      </c>
    </row>
    <row r="139" spans="2:12" ht="14.4" x14ac:dyDescent="0.3">
      <c r="B139" s="227">
        <f t="shared" si="13"/>
        <v>45807</v>
      </c>
      <c r="C139" s="228" t="s">
        <v>169</v>
      </c>
      <c r="D139" s="228" t="s">
        <v>196</v>
      </c>
      <c r="E139" s="223" t="s">
        <v>64</v>
      </c>
      <c r="F139" s="224">
        <v>8.1999999999999993</v>
      </c>
      <c r="G139" s="247">
        <v>0.33300000000000002</v>
      </c>
      <c r="H139" s="229" t="s">
        <v>124</v>
      </c>
      <c r="I139" s="230" t="s">
        <v>51</v>
      </c>
      <c r="J139" s="225">
        <f t="shared" si="9"/>
        <v>-0.33300000000000002</v>
      </c>
      <c r="K139" s="225">
        <f t="shared" si="10"/>
        <v>0</v>
      </c>
      <c r="L139" s="226">
        <f t="shared" si="11"/>
        <v>-0.33300000000000002</v>
      </c>
    </row>
    <row r="140" spans="2:12" ht="14.4" x14ac:dyDescent="0.3">
      <c r="B140" s="185"/>
      <c r="C140" s="185"/>
      <c r="D140" s="185"/>
      <c r="E140" s="223" t="s">
        <v>74</v>
      </c>
      <c r="F140" s="224">
        <v>11.5</v>
      </c>
      <c r="G140" s="247">
        <v>0.33300000000000002</v>
      </c>
      <c r="H140" s="185"/>
      <c r="I140" s="184"/>
      <c r="J140" s="225">
        <f t="shared" si="9"/>
        <v>-0.33300000000000002</v>
      </c>
      <c r="K140" s="225">
        <f t="shared" si="10"/>
        <v>0</v>
      </c>
      <c r="L140" s="226">
        <f t="shared" si="11"/>
        <v>-0.33300000000000002</v>
      </c>
    </row>
    <row r="141" spans="2:12" ht="14.4" x14ac:dyDescent="0.3">
      <c r="B141" s="185"/>
      <c r="C141" s="185"/>
      <c r="D141" s="185"/>
      <c r="E141" s="223" t="s">
        <v>88</v>
      </c>
      <c r="F141" s="224">
        <v>13.5</v>
      </c>
      <c r="G141" s="247">
        <v>0.33300000000000002</v>
      </c>
      <c r="H141" s="185"/>
      <c r="I141" s="184"/>
      <c r="J141" s="225">
        <f t="shared" si="9"/>
        <v>-0.33300000000000002</v>
      </c>
      <c r="K141" s="225">
        <f t="shared" si="10"/>
        <v>0</v>
      </c>
      <c r="L141" s="226">
        <f t="shared" si="11"/>
        <v>-0.33300000000000002</v>
      </c>
    </row>
    <row r="142" spans="2:12" ht="14.4" x14ac:dyDescent="0.3">
      <c r="B142" s="227">
        <f t="shared" si="13"/>
        <v>45808</v>
      </c>
      <c r="C142" s="228" t="s">
        <v>67</v>
      </c>
      <c r="D142" s="228" t="s">
        <v>133</v>
      </c>
      <c r="E142" s="223" t="s">
        <v>56</v>
      </c>
      <c r="F142" s="224">
        <v>10.5</v>
      </c>
      <c r="G142" s="247">
        <v>0.33300000000000002</v>
      </c>
      <c r="H142" s="229" t="s">
        <v>134</v>
      </c>
      <c r="I142" s="230" t="s">
        <v>51</v>
      </c>
      <c r="J142" s="225">
        <f t="shared" si="9"/>
        <v>-0.33300000000000002</v>
      </c>
      <c r="K142" s="225">
        <f t="shared" si="10"/>
        <v>0</v>
      </c>
      <c r="L142" s="226">
        <f t="shared" si="11"/>
        <v>-0.33300000000000002</v>
      </c>
    </row>
    <row r="143" spans="2:12" ht="14.4" x14ac:dyDescent="0.3">
      <c r="B143" s="185"/>
      <c r="C143" s="185"/>
      <c r="D143" s="185"/>
      <c r="E143" s="223" t="s">
        <v>64</v>
      </c>
      <c r="F143" s="224">
        <v>7.8</v>
      </c>
      <c r="G143" s="247">
        <v>0.33300000000000002</v>
      </c>
      <c r="H143" s="185"/>
      <c r="I143" s="184"/>
      <c r="J143" s="225">
        <f t="shared" si="9"/>
        <v>-0.33300000000000002</v>
      </c>
      <c r="K143" s="225">
        <f t="shared" si="10"/>
        <v>0</v>
      </c>
      <c r="L143" s="226">
        <f t="shared" si="11"/>
        <v>-0.33300000000000002</v>
      </c>
    </row>
    <row r="144" spans="2:12" ht="14.4" x14ac:dyDescent="0.3">
      <c r="B144" s="185"/>
      <c r="C144" s="185"/>
      <c r="D144" s="185"/>
      <c r="E144" s="223" t="s">
        <v>74</v>
      </c>
      <c r="F144" s="224">
        <v>10</v>
      </c>
      <c r="G144" s="247">
        <v>0.33300000000000002</v>
      </c>
      <c r="H144" s="185"/>
      <c r="I144" s="184"/>
      <c r="J144" s="225">
        <f t="shared" si="9"/>
        <v>-0.33300000000000002</v>
      </c>
      <c r="K144" s="225">
        <f t="shared" si="10"/>
        <v>0</v>
      </c>
      <c r="L144" s="226">
        <f t="shared" si="11"/>
        <v>-0.33300000000000002</v>
      </c>
    </row>
    <row r="145" spans="2:12" ht="16.2" thickBot="1" x14ac:dyDescent="0.35">
      <c r="B145" s="91"/>
      <c r="C145" s="248"/>
      <c r="D145" s="92"/>
      <c r="E145" s="93" t="s">
        <v>26</v>
      </c>
      <c r="F145" s="94"/>
      <c r="G145" s="95">
        <f>SUM(G9:G144)</f>
        <v>44.95499999999987</v>
      </c>
      <c r="H145" s="96" t="s">
        <v>27</v>
      </c>
      <c r="I145" s="97" t="s">
        <v>11</v>
      </c>
      <c r="J145" s="98">
        <f>SUM(J9:J144)</f>
        <v>4.9949999999999868</v>
      </c>
      <c r="K145" s="98">
        <f>SUM(K9:K144)</f>
        <v>0.89910000000000001</v>
      </c>
      <c r="L145" s="99">
        <f>J145-K145</f>
        <v>4.095899999999987</v>
      </c>
    </row>
    <row r="146" spans="2:12" x14ac:dyDescent="0.3">
      <c r="B146" s="249"/>
      <c r="C146" s="250"/>
      <c r="D146" s="62"/>
      <c r="E146" s="88"/>
      <c r="F146" s="251"/>
      <c r="G146" s="251"/>
      <c r="H146" s="88"/>
      <c r="J146" s="251"/>
      <c r="K146" s="251"/>
      <c r="L146" s="252"/>
    </row>
    <row r="147" spans="2:12" x14ac:dyDescent="0.3">
      <c r="B147" s="249"/>
      <c r="C147" s="250"/>
      <c r="D147" s="62"/>
      <c r="E147" s="88"/>
      <c r="F147" s="251"/>
      <c r="G147" s="251"/>
      <c r="H147" s="88"/>
      <c r="J147" s="251"/>
      <c r="K147" s="251"/>
      <c r="L147" s="252"/>
    </row>
    <row r="148" spans="2:12" ht="8.25" customHeight="1" x14ac:dyDescent="0.3"/>
  </sheetData>
  <mergeCells count="214">
    <mergeCell ref="B139:B141"/>
    <mergeCell ref="C139:C141"/>
    <mergeCell ref="D139:D141"/>
    <mergeCell ref="H139:H141"/>
    <mergeCell ref="I139:I141"/>
    <mergeCell ref="B142:B144"/>
    <mergeCell ref="C142:C144"/>
    <mergeCell ref="D142:D144"/>
    <mergeCell ref="H142:H144"/>
    <mergeCell ref="I142:I144"/>
    <mergeCell ref="B133:B135"/>
    <mergeCell ref="C133:C135"/>
    <mergeCell ref="D133:D135"/>
    <mergeCell ref="H133:H135"/>
    <mergeCell ref="I133:I135"/>
    <mergeCell ref="B136:B138"/>
    <mergeCell ref="C136:C138"/>
    <mergeCell ref="D136:D138"/>
    <mergeCell ref="H136:H138"/>
    <mergeCell ref="I136:I138"/>
    <mergeCell ref="B127:B129"/>
    <mergeCell ref="C127:C129"/>
    <mergeCell ref="D127:D129"/>
    <mergeCell ref="H127:H129"/>
    <mergeCell ref="I127:I129"/>
    <mergeCell ref="B130:B132"/>
    <mergeCell ref="C130:C132"/>
    <mergeCell ref="D130:D132"/>
    <mergeCell ref="H130:H132"/>
    <mergeCell ref="I130:I132"/>
    <mergeCell ref="C121:C123"/>
    <mergeCell ref="D121:D123"/>
    <mergeCell ref="H121:H123"/>
    <mergeCell ref="I121:I123"/>
    <mergeCell ref="C124:C126"/>
    <mergeCell ref="D124:D126"/>
    <mergeCell ref="H124:H126"/>
    <mergeCell ref="I124:I126"/>
    <mergeCell ref="B121:B126"/>
    <mergeCell ref="C115:C117"/>
    <mergeCell ref="D115:D117"/>
    <mergeCell ref="H115:H117"/>
    <mergeCell ref="I115:I117"/>
    <mergeCell ref="B118:B120"/>
    <mergeCell ref="C118:C120"/>
    <mergeCell ref="D118:D120"/>
    <mergeCell ref="H118:H120"/>
    <mergeCell ref="I118:I120"/>
    <mergeCell ref="B112:B117"/>
    <mergeCell ref="B108:B110"/>
    <mergeCell ref="C108:C110"/>
    <mergeCell ref="D108:D110"/>
    <mergeCell ref="H108:H110"/>
    <mergeCell ref="I108:I110"/>
    <mergeCell ref="C112:C114"/>
    <mergeCell ref="D112:D114"/>
    <mergeCell ref="H112:H114"/>
    <mergeCell ref="I112:I114"/>
    <mergeCell ref="B102:B104"/>
    <mergeCell ref="C102:C104"/>
    <mergeCell ref="D102:D104"/>
    <mergeCell ref="H102:H104"/>
    <mergeCell ref="I102:I104"/>
    <mergeCell ref="B105:B107"/>
    <mergeCell ref="C105:C107"/>
    <mergeCell ref="D105:D107"/>
    <mergeCell ref="H105:H107"/>
    <mergeCell ref="I105:I107"/>
    <mergeCell ref="C96:C98"/>
    <mergeCell ref="D96:D98"/>
    <mergeCell ref="H96:H98"/>
    <mergeCell ref="I96:I98"/>
    <mergeCell ref="C99:C101"/>
    <mergeCell ref="D99:D101"/>
    <mergeCell ref="H99:H101"/>
    <mergeCell ref="I99:I101"/>
    <mergeCell ref="B96:B101"/>
    <mergeCell ref="I87:I89"/>
    <mergeCell ref="C90:C92"/>
    <mergeCell ref="D90:D92"/>
    <mergeCell ref="H90:H92"/>
    <mergeCell ref="I90:I92"/>
    <mergeCell ref="B93:B95"/>
    <mergeCell ref="C93:C95"/>
    <mergeCell ref="D93:D95"/>
    <mergeCell ref="H93:H95"/>
    <mergeCell ref="I93:I95"/>
    <mergeCell ref="B87:B92"/>
    <mergeCell ref="I78:I80"/>
    <mergeCell ref="C81:C83"/>
    <mergeCell ref="D81:D83"/>
    <mergeCell ref="H81:H83"/>
    <mergeCell ref="I81:I83"/>
    <mergeCell ref="B84:B86"/>
    <mergeCell ref="C84:C86"/>
    <mergeCell ref="D84:D86"/>
    <mergeCell ref="H84:H86"/>
    <mergeCell ref="I84:I86"/>
    <mergeCell ref="B78:B83"/>
    <mergeCell ref="I69:I71"/>
    <mergeCell ref="C72:C74"/>
    <mergeCell ref="D72:D74"/>
    <mergeCell ref="H72:H74"/>
    <mergeCell ref="I72:I74"/>
    <mergeCell ref="C75:C77"/>
    <mergeCell ref="D75:D77"/>
    <mergeCell ref="H75:H77"/>
    <mergeCell ref="I75:I77"/>
    <mergeCell ref="B66:B71"/>
    <mergeCell ref="B72:B77"/>
    <mergeCell ref="I60:I62"/>
    <mergeCell ref="B63:B65"/>
    <mergeCell ref="C63:C65"/>
    <mergeCell ref="D63:D65"/>
    <mergeCell ref="H63:H65"/>
    <mergeCell ref="I63:I65"/>
    <mergeCell ref="C66:C68"/>
    <mergeCell ref="D66:D68"/>
    <mergeCell ref="H66:H68"/>
    <mergeCell ref="I66:I68"/>
    <mergeCell ref="B57:B62"/>
    <mergeCell ref="I51:I53"/>
    <mergeCell ref="C54:C56"/>
    <mergeCell ref="D54:D56"/>
    <mergeCell ref="H54:H56"/>
    <mergeCell ref="I54:I56"/>
    <mergeCell ref="C57:C59"/>
    <mergeCell ref="D57:D59"/>
    <mergeCell ref="H57:H59"/>
    <mergeCell ref="I57:I59"/>
    <mergeCell ref="B51:B56"/>
    <mergeCell ref="I42:I44"/>
    <mergeCell ref="C45:C47"/>
    <mergeCell ref="D45:D47"/>
    <mergeCell ref="H45:H47"/>
    <mergeCell ref="I45:I47"/>
    <mergeCell ref="C48:C50"/>
    <mergeCell ref="D48:D50"/>
    <mergeCell ref="H48:H50"/>
    <mergeCell ref="I48:I50"/>
    <mergeCell ref="B45:B50"/>
    <mergeCell ref="I33:I35"/>
    <mergeCell ref="C36:C38"/>
    <mergeCell ref="D36:D38"/>
    <mergeCell ref="H36:H38"/>
    <mergeCell ref="I36:I38"/>
    <mergeCell ref="B39:B41"/>
    <mergeCell ref="C39:C41"/>
    <mergeCell ref="D39:D41"/>
    <mergeCell ref="H39:H41"/>
    <mergeCell ref="I39:I41"/>
    <mergeCell ref="B33:B38"/>
    <mergeCell ref="I24:I26"/>
    <mergeCell ref="C27:C29"/>
    <mergeCell ref="D27:D29"/>
    <mergeCell ref="H27:H29"/>
    <mergeCell ref="I27:I29"/>
    <mergeCell ref="C30:C32"/>
    <mergeCell ref="D30:D32"/>
    <mergeCell ref="H30:H32"/>
    <mergeCell ref="I30:I32"/>
    <mergeCell ref="B21:B26"/>
    <mergeCell ref="B27:B32"/>
    <mergeCell ref="I15:I17"/>
    <mergeCell ref="C18:C20"/>
    <mergeCell ref="D18:D20"/>
    <mergeCell ref="H18:H20"/>
    <mergeCell ref="I18:I20"/>
    <mergeCell ref="C21:C23"/>
    <mergeCell ref="D21:D23"/>
    <mergeCell ref="H21:H23"/>
    <mergeCell ref="I21:I23"/>
    <mergeCell ref="B15:B20"/>
    <mergeCell ref="J2:K2"/>
    <mergeCell ref="J3:K3"/>
    <mergeCell ref="J4:K4"/>
    <mergeCell ref="C9:C11"/>
    <mergeCell ref="D9:D11"/>
    <mergeCell ref="H9:H11"/>
    <mergeCell ref="I9:I11"/>
    <mergeCell ref="C12:C14"/>
    <mergeCell ref="D12:D14"/>
    <mergeCell ref="H12:H14"/>
    <mergeCell ref="I12:I14"/>
    <mergeCell ref="B9:B14"/>
    <mergeCell ref="C87:C89"/>
    <mergeCell ref="D87:D89"/>
    <mergeCell ref="H87:H89"/>
    <mergeCell ref="C69:C71"/>
    <mergeCell ref="D69:D71"/>
    <mergeCell ref="H69:H71"/>
    <mergeCell ref="C78:C80"/>
    <mergeCell ref="D78:D80"/>
    <mergeCell ref="H78:H80"/>
    <mergeCell ref="C60:C62"/>
    <mergeCell ref="D60:D62"/>
    <mergeCell ref="H60:H62"/>
    <mergeCell ref="C51:C53"/>
    <mergeCell ref="D51:D53"/>
    <mergeCell ref="H51:H53"/>
    <mergeCell ref="C33:C35"/>
    <mergeCell ref="D33:D35"/>
    <mergeCell ref="H33:H35"/>
    <mergeCell ref="B42:B44"/>
    <mergeCell ref="C42:C44"/>
    <mergeCell ref="D42:D44"/>
    <mergeCell ref="H42:H44"/>
    <mergeCell ref="C24:C26"/>
    <mergeCell ref="D24:D26"/>
    <mergeCell ref="H24:H26"/>
    <mergeCell ref="E2:E4"/>
    <mergeCell ref="C15:C17"/>
    <mergeCell ref="D15:D17"/>
    <mergeCell ref="H15:H17"/>
  </mergeCells>
  <conditionalFormatting sqref="I1">
    <cfRule type="cellIs" dxfId="92" priority="91" operator="equal">
      <formula>"L"</formula>
    </cfRule>
    <cfRule type="cellIs" dxfId="91" priority="92" operator="equal">
      <formula>"D"</formula>
    </cfRule>
    <cfRule type="cellIs" dxfId="90" priority="93" operator="equal">
      <formula>"W"</formula>
    </cfRule>
  </conditionalFormatting>
  <conditionalFormatting sqref="I5:I7">
    <cfRule type="cellIs" dxfId="89" priority="88" operator="equal">
      <formula>"L"</formula>
    </cfRule>
    <cfRule type="cellIs" dxfId="88" priority="89" operator="equal">
      <formula>"D"</formula>
    </cfRule>
    <cfRule type="cellIs" dxfId="87" priority="90" operator="equal">
      <formula>"W"</formula>
    </cfRule>
  </conditionalFormatting>
  <conditionalFormatting sqref="I9 I15 I18 I21 I33 I36 I39 I42 I45 I51 I54 I57 I121">
    <cfRule type="cellIs" dxfId="86" priority="85" operator="equal">
      <formula>"L"</formula>
    </cfRule>
    <cfRule type="cellIs" dxfId="85" priority="86" operator="equal">
      <formula>"D"</formula>
    </cfRule>
    <cfRule type="cellIs" dxfId="84" priority="87" operator="equal">
      <formula>"W"</formula>
    </cfRule>
  </conditionalFormatting>
  <conditionalFormatting sqref="I12">
    <cfRule type="cellIs" dxfId="83" priority="79" operator="equal">
      <formula>"L"</formula>
    </cfRule>
    <cfRule type="cellIs" dxfId="82" priority="80" operator="equal">
      <formula>"D"</formula>
    </cfRule>
    <cfRule type="cellIs" dxfId="81" priority="81" operator="equal">
      <formula>"W"</formula>
    </cfRule>
  </conditionalFormatting>
  <conditionalFormatting sqref="I24">
    <cfRule type="cellIs" dxfId="80" priority="67" operator="equal">
      <formula>"L"</formula>
    </cfRule>
    <cfRule type="cellIs" dxfId="79" priority="68" operator="equal">
      <formula>"D"</formula>
    </cfRule>
    <cfRule type="cellIs" dxfId="78" priority="69" operator="equal">
      <formula>"W"</formula>
    </cfRule>
  </conditionalFormatting>
  <conditionalFormatting sqref="I27">
    <cfRule type="cellIs" dxfId="77" priority="73" operator="equal">
      <formula>"L"</formula>
    </cfRule>
    <cfRule type="cellIs" dxfId="76" priority="74" operator="equal">
      <formula>"D"</formula>
    </cfRule>
    <cfRule type="cellIs" dxfId="75" priority="75" operator="equal">
      <formula>"W"</formula>
    </cfRule>
  </conditionalFormatting>
  <conditionalFormatting sqref="I30">
    <cfRule type="cellIs" dxfId="74" priority="70" operator="equal">
      <formula>"L"</formula>
    </cfRule>
    <cfRule type="cellIs" dxfId="73" priority="71" operator="equal">
      <formula>"D"</formula>
    </cfRule>
    <cfRule type="cellIs" dxfId="72" priority="72" operator="equal">
      <formula>"W"</formula>
    </cfRule>
  </conditionalFormatting>
  <conditionalFormatting sqref="I48">
    <cfRule type="cellIs" dxfId="71" priority="64" operator="equal">
      <formula>"L"</formula>
    </cfRule>
    <cfRule type="cellIs" dxfId="70" priority="65" operator="equal">
      <formula>"D"</formula>
    </cfRule>
    <cfRule type="cellIs" dxfId="69" priority="66" operator="equal">
      <formula>"W"</formula>
    </cfRule>
  </conditionalFormatting>
  <conditionalFormatting sqref="I60">
    <cfRule type="cellIs" dxfId="68" priority="61" operator="equal">
      <formula>"L"</formula>
    </cfRule>
    <cfRule type="cellIs" dxfId="67" priority="62" operator="equal">
      <formula>"D"</formula>
    </cfRule>
    <cfRule type="cellIs" dxfId="66" priority="63" operator="equal">
      <formula>"W"</formula>
    </cfRule>
  </conditionalFormatting>
  <conditionalFormatting sqref="I63">
    <cfRule type="cellIs" dxfId="65" priority="58" operator="equal">
      <formula>"L"</formula>
    </cfRule>
    <cfRule type="cellIs" dxfId="64" priority="59" operator="equal">
      <formula>"D"</formula>
    </cfRule>
    <cfRule type="cellIs" dxfId="63" priority="60" operator="equal">
      <formula>"W"</formula>
    </cfRule>
  </conditionalFormatting>
  <conditionalFormatting sqref="I66">
    <cfRule type="cellIs" dxfId="62" priority="55" operator="equal">
      <formula>"L"</formula>
    </cfRule>
    <cfRule type="cellIs" dxfId="61" priority="56" operator="equal">
      <formula>"D"</formula>
    </cfRule>
    <cfRule type="cellIs" dxfId="60" priority="57" operator="equal">
      <formula>"W"</formula>
    </cfRule>
  </conditionalFormatting>
  <conditionalFormatting sqref="I69">
    <cfRule type="cellIs" dxfId="59" priority="52" operator="equal">
      <formula>"L"</formula>
    </cfRule>
    <cfRule type="cellIs" dxfId="58" priority="53" operator="equal">
      <formula>"D"</formula>
    </cfRule>
    <cfRule type="cellIs" dxfId="57" priority="54" operator="equal">
      <formula>"W"</formula>
    </cfRule>
  </conditionalFormatting>
  <conditionalFormatting sqref="I72">
    <cfRule type="cellIs" dxfId="56" priority="49" operator="equal">
      <formula>"L"</formula>
    </cfRule>
    <cfRule type="cellIs" dxfId="55" priority="50" operator="equal">
      <formula>"D"</formula>
    </cfRule>
    <cfRule type="cellIs" dxfId="54" priority="51" operator="equal">
      <formula>"W"</formula>
    </cfRule>
  </conditionalFormatting>
  <conditionalFormatting sqref="I75">
    <cfRule type="cellIs" dxfId="53" priority="46" operator="equal">
      <formula>"L"</formula>
    </cfRule>
    <cfRule type="cellIs" dxfId="52" priority="47" operator="equal">
      <formula>"D"</formula>
    </cfRule>
    <cfRule type="cellIs" dxfId="51" priority="48" operator="equal">
      <formula>"W"</formula>
    </cfRule>
  </conditionalFormatting>
  <conditionalFormatting sqref="I78">
    <cfRule type="cellIs" dxfId="50" priority="43" operator="equal">
      <formula>"L"</formula>
    </cfRule>
    <cfRule type="cellIs" dxfId="49" priority="44" operator="equal">
      <formula>"D"</formula>
    </cfRule>
    <cfRule type="cellIs" dxfId="48" priority="45" operator="equal">
      <formula>"W"</formula>
    </cfRule>
  </conditionalFormatting>
  <conditionalFormatting sqref="I81">
    <cfRule type="cellIs" dxfId="47" priority="40" operator="equal">
      <formula>"L"</formula>
    </cfRule>
    <cfRule type="cellIs" dxfId="46" priority="41" operator="equal">
      <formula>"D"</formula>
    </cfRule>
    <cfRule type="cellIs" dxfId="45" priority="42" operator="equal">
      <formula>"W"</formula>
    </cfRule>
  </conditionalFormatting>
  <conditionalFormatting sqref="I84">
    <cfRule type="cellIs" dxfId="44" priority="37" operator="equal">
      <formula>"L"</formula>
    </cfRule>
    <cfRule type="cellIs" dxfId="43" priority="38" operator="equal">
      <formula>"D"</formula>
    </cfRule>
    <cfRule type="cellIs" dxfId="42" priority="39" operator="equal">
      <formula>"W"</formula>
    </cfRule>
  </conditionalFormatting>
  <conditionalFormatting sqref="I87">
    <cfRule type="cellIs" dxfId="41" priority="34" operator="equal">
      <formula>"L"</formula>
    </cfRule>
    <cfRule type="cellIs" dxfId="40" priority="35" operator="equal">
      <formula>"D"</formula>
    </cfRule>
    <cfRule type="cellIs" dxfId="39" priority="36" operator="equal">
      <formula>"W"</formula>
    </cfRule>
  </conditionalFormatting>
  <conditionalFormatting sqref="I90">
    <cfRule type="cellIs" dxfId="38" priority="31" operator="equal">
      <formula>"L"</formula>
    </cfRule>
    <cfRule type="cellIs" dxfId="37" priority="32" operator="equal">
      <formula>"D"</formula>
    </cfRule>
    <cfRule type="cellIs" dxfId="36" priority="33" operator="equal">
      <formula>"W"</formula>
    </cfRule>
  </conditionalFormatting>
  <conditionalFormatting sqref="I93">
    <cfRule type="cellIs" dxfId="35" priority="28" operator="equal">
      <formula>"L"</formula>
    </cfRule>
    <cfRule type="cellIs" dxfId="34" priority="29" operator="equal">
      <formula>"D"</formula>
    </cfRule>
    <cfRule type="cellIs" dxfId="33" priority="30" operator="equal">
      <formula>"W"</formula>
    </cfRule>
  </conditionalFormatting>
  <conditionalFormatting sqref="I96">
    <cfRule type="cellIs" dxfId="32" priority="13" operator="equal">
      <formula>"L"</formula>
    </cfRule>
    <cfRule type="cellIs" dxfId="31" priority="14" operator="equal">
      <formula>"D"</formula>
    </cfRule>
    <cfRule type="cellIs" dxfId="30" priority="15" operator="equal">
      <formula>"W"</formula>
    </cfRule>
  </conditionalFormatting>
  <conditionalFormatting sqref="I99">
    <cfRule type="cellIs" dxfId="29" priority="10" operator="equal">
      <formula>"L"</formula>
    </cfRule>
    <cfRule type="cellIs" dxfId="28" priority="11" operator="equal">
      <formula>"D"</formula>
    </cfRule>
    <cfRule type="cellIs" dxfId="27" priority="12" operator="equal">
      <formula>"W"</formula>
    </cfRule>
  </conditionalFormatting>
  <conditionalFormatting sqref="I102">
    <cfRule type="cellIs" dxfId="26" priority="7" operator="equal">
      <formula>"L"</formula>
    </cfRule>
    <cfRule type="cellIs" dxfId="25" priority="8" operator="equal">
      <formula>"D"</formula>
    </cfRule>
    <cfRule type="cellIs" dxfId="24" priority="9" operator="equal">
      <formula>"W"</formula>
    </cfRule>
  </conditionalFormatting>
  <conditionalFormatting sqref="I105">
    <cfRule type="cellIs" dxfId="23" priority="4" operator="equal">
      <formula>"L"</formula>
    </cfRule>
    <cfRule type="cellIs" dxfId="22" priority="5" operator="equal">
      <formula>"D"</formula>
    </cfRule>
    <cfRule type="cellIs" dxfId="21" priority="6" operator="equal">
      <formula>"W"</formula>
    </cfRule>
  </conditionalFormatting>
  <conditionalFormatting sqref="I108">
    <cfRule type="cellIs" dxfId="20" priority="1" operator="equal">
      <formula>"L"</formula>
    </cfRule>
    <cfRule type="cellIs" dxfId="19" priority="2" operator="equal">
      <formula>"D"</formula>
    </cfRule>
    <cfRule type="cellIs" dxfId="18" priority="3" operator="equal">
      <formula>"W"</formula>
    </cfRule>
  </conditionalFormatting>
  <conditionalFormatting sqref="I111:I112 I115 I118">
    <cfRule type="cellIs" dxfId="17" priority="25" operator="equal">
      <formula>"L"</formula>
    </cfRule>
    <cfRule type="cellIs" dxfId="16" priority="26" operator="equal">
      <formula>"D"</formula>
    </cfRule>
    <cfRule type="cellIs" dxfId="15" priority="27" operator="equal">
      <formula>"W"</formula>
    </cfRule>
  </conditionalFormatting>
  <conditionalFormatting sqref="I124">
    <cfRule type="cellIs" dxfId="14" priority="22" operator="equal">
      <formula>"L"</formula>
    </cfRule>
    <cfRule type="cellIs" dxfId="13" priority="23" operator="equal">
      <formula>"D"</formula>
    </cfRule>
    <cfRule type="cellIs" dxfId="12" priority="24" operator="equal">
      <formula>"W"</formula>
    </cfRule>
  </conditionalFormatting>
  <conditionalFormatting sqref="I127">
    <cfRule type="cellIs" dxfId="11" priority="19" operator="equal">
      <formula>"L"</formula>
    </cfRule>
    <cfRule type="cellIs" dxfId="10" priority="20" operator="equal">
      <formula>"D"</formula>
    </cfRule>
    <cfRule type="cellIs" dxfId="9" priority="21" operator="equal">
      <formula>"W"</formula>
    </cfRule>
  </conditionalFormatting>
  <conditionalFormatting sqref="I130 I133 I136 I139 I142">
    <cfRule type="cellIs" dxfId="8" priority="16" operator="equal">
      <formula>"L"</formula>
    </cfRule>
    <cfRule type="cellIs" dxfId="7" priority="17" operator="equal">
      <formula>"D"</formula>
    </cfRule>
    <cfRule type="cellIs" dxfId="6" priority="18" operator="equal">
      <formula>"W"</formula>
    </cfRule>
  </conditionalFormatting>
  <conditionalFormatting sqref="I145:I1048576">
    <cfRule type="cellIs" dxfId="5" priority="82" operator="equal">
      <formula>"L"</formula>
    </cfRule>
    <cfRule type="cellIs" dxfId="4" priority="83" operator="equal">
      <formula>"D"</formula>
    </cfRule>
    <cfRule type="cellIs" dxfId="3" priority="84" operator="equal">
      <formula>"W"</formula>
    </cfRule>
  </conditionalFormatting>
  <conditionalFormatting sqref="L8">
    <cfRule type="cellIs" dxfId="2" priority="76" operator="equal">
      <formula>"L"</formula>
    </cfRule>
    <cfRule type="cellIs" dxfId="1" priority="77" operator="equal">
      <formula>"D"</formula>
    </cfRule>
    <cfRule type="cellIs" dxfId="0" priority="78" operator="equal">
      <formula>"W"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36"/>
  <sheetViews>
    <sheetView showGridLines="0" workbookViewId="0">
      <pane ySplit="2" topLeftCell="A3" activePane="bottomLeft" state="frozen"/>
      <selection pane="bottomLeft" activeCell="R15" sqref="R15"/>
    </sheetView>
  </sheetViews>
  <sheetFormatPr defaultRowHeight="14.4" x14ac:dyDescent="0.3"/>
  <cols>
    <col min="1" max="1" width="3.6640625" customWidth="1"/>
    <col min="3" max="3" width="12" customWidth="1"/>
    <col min="4" max="4" width="10.88671875" customWidth="1"/>
  </cols>
  <sheetData>
    <row r="2" spans="2:4" ht="25.2" x14ac:dyDescent="0.45">
      <c r="B2" s="45" t="s">
        <v>45</v>
      </c>
    </row>
    <row r="4" spans="2:4" ht="28.8" x14ac:dyDescent="0.3">
      <c r="B4" s="41" t="s">
        <v>0</v>
      </c>
      <c r="C4" s="107" t="s">
        <v>41</v>
      </c>
      <c r="D4" s="107" t="s">
        <v>197</v>
      </c>
    </row>
    <row r="5" spans="2:4" x14ac:dyDescent="0.3">
      <c r="B5" s="44">
        <v>0</v>
      </c>
      <c r="C5" s="42">
        <v>0</v>
      </c>
      <c r="D5" s="43">
        <v>0</v>
      </c>
    </row>
    <row r="6" spans="2:4" x14ac:dyDescent="0.3">
      <c r="B6" s="44">
        <v>1</v>
      </c>
      <c r="C6" s="42">
        <f>SUM('PXCS - Results'!L9:L14)</f>
        <v>1.5983999999999994</v>
      </c>
      <c r="D6" s="43">
        <f>D5+C6</f>
        <v>1.5983999999999994</v>
      </c>
    </row>
    <row r="7" spans="2:4" x14ac:dyDescent="0.3">
      <c r="B7" s="44">
        <v>2</v>
      </c>
      <c r="C7" s="42">
        <f>SUM('PXCS - Results'!L15:L20)</f>
        <v>0.16250400000000009</v>
      </c>
      <c r="D7" s="43">
        <f t="shared" ref="D7:D35" si="0">D6+C7</f>
        <v>1.7609039999999996</v>
      </c>
    </row>
    <row r="8" spans="2:4" x14ac:dyDescent="0.3">
      <c r="B8" s="44">
        <v>3</v>
      </c>
      <c r="C8" s="42">
        <f>SUM('PXCS - Results'!L21:L26)</f>
        <v>-1.998</v>
      </c>
      <c r="D8" s="43">
        <f t="shared" si="0"/>
        <v>-0.23709600000000042</v>
      </c>
    </row>
    <row r="9" spans="2:4" x14ac:dyDescent="0.3">
      <c r="B9" s="44">
        <v>4</v>
      </c>
      <c r="C9" s="42">
        <f>SUM('PXCS - Results'!L27:L32)</f>
        <v>0.55411199999999994</v>
      </c>
      <c r="D9" s="43">
        <f t="shared" si="0"/>
        <v>0.31701599999999952</v>
      </c>
    </row>
    <row r="10" spans="2:4" x14ac:dyDescent="0.3">
      <c r="B10" s="44">
        <v>5</v>
      </c>
      <c r="C10" s="42">
        <f>SUM('PXCS - Results'!L33:L38)</f>
        <v>3.5630999999999995</v>
      </c>
      <c r="D10" s="43">
        <f t="shared" si="0"/>
        <v>3.8801159999999992</v>
      </c>
    </row>
    <row r="11" spans="2:4" x14ac:dyDescent="0.3">
      <c r="B11" s="44">
        <v>6</v>
      </c>
      <c r="C11" s="42">
        <f>SUM('PXCS - Results'!L39:L41)</f>
        <v>-0.99900000000000011</v>
      </c>
      <c r="D11" s="43">
        <f t="shared" si="0"/>
        <v>2.8811159999999991</v>
      </c>
    </row>
    <row r="12" spans="2:4" x14ac:dyDescent="0.3">
      <c r="B12" s="44">
        <v>7</v>
      </c>
      <c r="C12" s="42">
        <f>SUM('PXCS - Results'!L42:L44)</f>
        <v>2.4342299999999994</v>
      </c>
      <c r="D12" s="43">
        <f t="shared" si="0"/>
        <v>5.3153459999999981</v>
      </c>
    </row>
    <row r="13" spans="2:4" x14ac:dyDescent="0.3">
      <c r="B13" s="44">
        <v>8</v>
      </c>
      <c r="C13" s="42">
        <f>SUM('PXCS - Results'!L45:L50)</f>
        <v>-1.998</v>
      </c>
      <c r="D13" s="43">
        <f t="shared" si="0"/>
        <v>3.3173459999999979</v>
      </c>
    </row>
    <row r="14" spans="2:4" x14ac:dyDescent="0.3">
      <c r="B14" s="44">
        <v>9</v>
      </c>
      <c r="C14" s="42">
        <f>SUM('PXCS - Results'!L51:L56)</f>
        <v>2.5774200000000005</v>
      </c>
      <c r="D14" s="43">
        <f t="shared" si="0"/>
        <v>5.8947659999999988</v>
      </c>
    </row>
    <row r="15" spans="2:4" x14ac:dyDescent="0.3">
      <c r="B15" s="44">
        <v>10</v>
      </c>
      <c r="C15" s="42">
        <f>SUM('PXCS - Results'!L57:L62)</f>
        <v>-1.998</v>
      </c>
      <c r="D15" s="43">
        <f t="shared" si="0"/>
        <v>3.8967659999999986</v>
      </c>
    </row>
    <row r="16" spans="2:4" x14ac:dyDescent="0.3">
      <c r="B16" s="44">
        <v>11</v>
      </c>
      <c r="C16" s="42">
        <f>SUM('PXCS - Results'!L63:L65)</f>
        <v>-0.99900000000000011</v>
      </c>
      <c r="D16" s="43">
        <f t="shared" si="0"/>
        <v>2.8977659999999985</v>
      </c>
    </row>
    <row r="17" spans="2:4" x14ac:dyDescent="0.3">
      <c r="B17" s="44">
        <v>12</v>
      </c>
      <c r="C17" s="42">
        <f>SUM('PXCS - Results'!L66:L71)</f>
        <v>0.22777200000000003</v>
      </c>
      <c r="D17" s="43">
        <f t="shared" si="0"/>
        <v>3.1255379999999984</v>
      </c>
    </row>
    <row r="18" spans="2:4" x14ac:dyDescent="0.3">
      <c r="B18" s="44">
        <v>13</v>
      </c>
      <c r="C18" s="42">
        <f>SUM('PXCS - Results'!L78:L83)</f>
        <v>0.22777200000000003</v>
      </c>
      <c r="D18" s="43">
        <f t="shared" si="0"/>
        <v>3.3533099999999982</v>
      </c>
    </row>
    <row r="19" spans="2:4" x14ac:dyDescent="0.3">
      <c r="B19" s="44">
        <v>14</v>
      </c>
      <c r="C19" s="42">
        <f>SUM('PXCS - Results'!L78:L83)</f>
        <v>0.22777200000000003</v>
      </c>
      <c r="D19" s="43">
        <f t="shared" si="0"/>
        <v>3.5810819999999981</v>
      </c>
    </row>
    <row r="20" spans="2:4" x14ac:dyDescent="0.3">
      <c r="B20" s="44">
        <v>15</v>
      </c>
      <c r="C20" s="42">
        <f>SUM('PXCS - Results'!L84:L86)</f>
        <v>-0.99900000000000011</v>
      </c>
      <c r="D20" s="43">
        <f t="shared" si="0"/>
        <v>2.582081999999998</v>
      </c>
    </row>
    <row r="21" spans="2:4" x14ac:dyDescent="0.3">
      <c r="B21" s="44">
        <v>16</v>
      </c>
      <c r="C21" s="42">
        <f>SUM('PXCS - Results'!L87:L92)</f>
        <v>1.4352299999999993</v>
      </c>
      <c r="D21" s="43">
        <f t="shared" si="0"/>
        <v>4.0173119999999969</v>
      </c>
    </row>
    <row r="22" spans="2:4" x14ac:dyDescent="0.3">
      <c r="B22" s="44">
        <v>17</v>
      </c>
      <c r="C22" s="42">
        <f>SUM('PXCS - Results'!L93:L95)</f>
        <v>-0.99900000000000011</v>
      </c>
      <c r="D22" s="43">
        <f t="shared" si="0"/>
        <v>3.0183119999999968</v>
      </c>
    </row>
    <row r="23" spans="2:4" x14ac:dyDescent="0.3">
      <c r="B23" s="44">
        <v>18</v>
      </c>
      <c r="C23" s="42">
        <f>SUM('PXCS - Results'!L96:L101)</f>
        <v>0.55411200000000016</v>
      </c>
      <c r="D23" s="43">
        <f t="shared" si="0"/>
        <v>3.5724239999999972</v>
      </c>
    </row>
    <row r="24" spans="2:4" x14ac:dyDescent="0.3">
      <c r="B24" s="44">
        <v>19</v>
      </c>
      <c r="C24" s="42">
        <f>SUM('PXCS - Results'!L102:L104)</f>
        <v>6.5134800000000004</v>
      </c>
      <c r="D24" s="43">
        <f t="shared" si="0"/>
        <v>10.085903999999998</v>
      </c>
    </row>
    <row r="25" spans="2:4" x14ac:dyDescent="0.3">
      <c r="B25" s="44">
        <v>20</v>
      </c>
      <c r="C25" s="42">
        <f>SUM('PXCS - Results'!L105:L107)</f>
        <v>-0.99900000000000011</v>
      </c>
      <c r="D25" s="43">
        <f t="shared" si="0"/>
        <v>9.086903999999997</v>
      </c>
    </row>
    <row r="26" spans="2:4" x14ac:dyDescent="0.3">
      <c r="B26" s="44">
        <v>21</v>
      </c>
      <c r="C26" s="42">
        <f>SUM('PXCS - Results'!L108:L110)</f>
        <v>-0.99900000000000011</v>
      </c>
      <c r="D26" s="43">
        <f t="shared" si="0"/>
        <v>8.0879039999999964</v>
      </c>
    </row>
    <row r="27" spans="2:4" x14ac:dyDescent="0.3">
      <c r="B27" s="44">
        <v>22</v>
      </c>
      <c r="C27" s="42">
        <f>SUM('PXCS - Results'!L111)</f>
        <v>0</v>
      </c>
      <c r="D27" s="43">
        <f t="shared" si="0"/>
        <v>8.0879039999999964</v>
      </c>
    </row>
    <row r="28" spans="2:4" x14ac:dyDescent="0.3">
      <c r="B28" s="44">
        <v>23</v>
      </c>
      <c r="C28" s="42">
        <f>SUM('PXCS - Results'!L112:L117)</f>
        <v>2.9756879999999994</v>
      </c>
      <c r="D28" s="43">
        <f t="shared" si="0"/>
        <v>11.063591999999996</v>
      </c>
    </row>
    <row r="29" spans="2:4" x14ac:dyDescent="0.3">
      <c r="B29" s="44">
        <v>24</v>
      </c>
      <c r="C29" s="42">
        <f>SUM('PXCS - Results'!L118:L120)</f>
        <v>-0.99900000000000011</v>
      </c>
      <c r="D29" s="43">
        <f t="shared" si="0"/>
        <v>10.064591999999996</v>
      </c>
    </row>
    <row r="30" spans="2:4" x14ac:dyDescent="0.3">
      <c r="B30" s="44">
        <v>25</v>
      </c>
      <c r="C30" s="42">
        <f>SUM('PXCS - Results'!L121:L126)</f>
        <v>-1.998</v>
      </c>
      <c r="D30" s="43">
        <f t="shared" si="0"/>
        <v>8.0665919999999964</v>
      </c>
    </row>
    <row r="31" spans="2:4" x14ac:dyDescent="0.3">
      <c r="B31" s="44">
        <v>26</v>
      </c>
      <c r="C31" s="42">
        <f>SUM('PXCS - Results'!L127:L129)</f>
        <v>3.2500800000000001</v>
      </c>
      <c r="D31" s="43">
        <f t="shared" si="0"/>
        <v>11.316671999999997</v>
      </c>
    </row>
    <row r="32" spans="2:4" x14ac:dyDescent="0.3">
      <c r="B32" s="44">
        <v>27</v>
      </c>
      <c r="C32" s="42">
        <f>SUM('PXCS - Results'!L130:L132)</f>
        <v>-0.99900000000000011</v>
      </c>
      <c r="D32" s="43">
        <f t="shared" si="0"/>
        <v>10.317671999999996</v>
      </c>
    </row>
    <row r="33" spans="2:4" x14ac:dyDescent="0.3">
      <c r="B33" s="44">
        <v>28</v>
      </c>
      <c r="C33" s="42">
        <f>SUM('PXCS - Results'!L133:L135)</f>
        <v>-0.99900000000000011</v>
      </c>
      <c r="D33" s="43">
        <f t="shared" si="0"/>
        <v>9.3186719999999958</v>
      </c>
    </row>
    <row r="34" spans="2:4" x14ac:dyDescent="0.3">
      <c r="B34" s="44">
        <v>29</v>
      </c>
      <c r="C34" s="42">
        <f>SUM('PXCS - Results'!L136:L138)</f>
        <v>-0.99900000000000011</v>
      </c>
      <c r="D34" s="43">
        <f t="shared" si="0"/>
        <v>8.3196719999999953</v>
      </c>
    </row>
    <row r="35" spans="2:4" x14ac:dyDescent="0.3">
      <c r="B35" s="44">
        <v>30</v>
      </c>
      <c r="C35" s="42">
        <f>SUM('PXCS - Results'!L139:L141)</f>
        <v>-0.99900000000000011</v>
      </c>
      <c r="D35" s="43">
        <f t="shared" si="0"/>
        <v>7.3206719999999947</v>
      </c>
    </row>
    <row r="36" spans="2:4" x14ac:dyDescent="0.3">
      <c r="B36" s="44">
        <v>31</v>
      </c>
      <c r="C36" s="42">
        <f>SUM('PXCS - Results'!L142:L144)</f>
        <v>-0.99900000000000011</v>
      </c>
      <c r="D36" s="43">
        <f t="shared" ref="D36" si="1">D35+C36</f>
        <v>6.3216719999999942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2022-11-14T08:21:58Z</dcterms:created>
  <dcterms:modified xsi:type="dcterms:W3CDTF">2025-12-05T21:23:14Z</dcterms:modified>
</cp:coreProperties>
</file>