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6C2A6F01-077F-4032-B936-77FD95EF38C6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7" i="2" l="1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6" i="2"/>
  <c r="D7" i="6"/>
  <c r="D8" i="6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C6" i="6"/>
  <c r="G153" i="5"/>
  <c r="K135" i="5" l="1"/>
  <c r="L135" i="5"/>
  <c r="K136" i="5"/>
  <c r="L136" i="5"/>
  <c r="K137" i="5"/>
  <c r="L137" i="5"/>
  <c r="K138" i="5"/>
  <c r="L138" i="5"/>
  <c r="K139" i="5"/>
  <c r="L139" i="5"/>
  <c r="K140" i="5"/>
  <c r="L140" i="5"/>
  <c r="K141" i="5"/>
  <c r="M141" i="5" s="1"/>
  <c r="L141" i="5"/>
  <c r="K142" i="5"/>
  <c r="L142" i="5"/>
  <c r="K143" i="5"/>
  <c r="L143" i="5"/>
  <c r="M143" i="5" s="1"/>
  <c r="K144" i="5"/>
  <c r="L144" i="5"/>
  <c r="K145" i="5"/>
  <c r="L145" i="5"/>
  <c r="K146" i="5"/>
  <c r="L146" i="5"/>
  <c r="K147" i="5"/>
  <c r="L147" i="5"/>
  <c r="K148" i="5"/>
  <c r="L148" i="5"/>
  <c r="M148" i="5" s="1"/>
  <c r="K149" i="5"/>
  <c r="L149" i="5"/>
  <c r="M149" i="5"/>
  <c r="K150" i="5"/>
  <c r="L150" i="5"/>
  <c r="M150" i="5" s="1"/>
  <c r="K151" i="5"/>
  <c r="L151" i="5"/>
  <c r="K152" i="5"/>
  <c r="L152" i="5"/>
  <c r="K102" i="5"/>
  <c r="L102" i="5"/>
  <c r="K103" i="5"/>
  <c r="L103" i="5"/>
  <c r="M103" i="5" s="1"/>
  <c r="K104" i="5"/>
  <c r="L104" i="5"/>
  <c r="K105" i="5"/>
  <c r="L105" i="5"/>
  <c r="K106" i="5"/>
  <c r="L106" i="5" s="1"/>
  <c r="K107" i="5"/>
  <c r="L107" i="5"/>
  <c r="K108" i="5"/>
  <c r="L108" i="5"/>
  <c r="K109" i="5"/>
  <c r="L109" i="5"/>
  <c r="K110" i="5"/>
  <c r="L110" i="5"/>
  <c r="K111" i="5"/>
  <c r="L111" i="5"/>
  <c r="K112" i="5"/>
  <c r="L112" i="5"/>
  <c r="K113" i="5"/>
  <c r="L113" i="5"/>
  <c r="K114" i="5"/>
  <c r="L114" i="5"/>
  <c r="K115" i="5"/>
  <c r="L115" i="5"/>
  <c r="K116" i="5"/>
  <c r="L116" i="5"/>
  <c r="K117" i="5"/>
  <c r="L117" i="5"/>
  <c r="K118" i="5"/>
  <c r="L118" i="5"/>
  <c r="K119" i="5"/>
  <c r="L119" i="5"/>
  <c r="K120" i="5"/>
  <c r="L120" i="5"/>
  <c r="K121" i="5"/>
  <c r="L121" i="5"/>
  <c r="K122" i="5"/>
  <c r="L122" i="5"/>
  <c r="K123" i="5"/>
  <c r="L123" i="5"/>
  <c r="K124" i="5"/>
  <c r="L124" i="5"/>
  <c r="K125" i="5"/>
  <c r="L125" i="5"/>
  <c r="K126" i="5"/>
  <c r="L126" i="5"/>
  <c r="K127" i="5"/>
  <c r="K128" i="5"/>
  <c r="L128" i="5"/>
  <c r="K91" i="5"/>
  <c r="L91" i="5"/>
  <c r="K92" i="5"/>
  <c r="L92" i="5"/>
  <c r="K93" i="5"/>
  <c r="L93" i="5" s="1"/>
  <c r="K94" i="5"/>
  <c r="L94" i="5"/>
  <c r="K95" i="5"/>
  <c r="L95" i="5"/>
  <c r="K96" i="5"/>
  <c r="L96" i="5"/>
  <c r="K97" i="5"/>
  <c r="L97" i="5"/>
  <c r="K98" i="5"/>
  <c r="L98" i="5"/>
  <c r="I37" i="3"/>
  <c r="M122" i="5" l="1"/>
  <c r="M147" i="5"/>
  <c r="M146" i="5"/>
  <c r="M145" i="5"/>
  <c r="M136" i="5"/>
  <c r="M135" i="5"/>
  <c r="L127" i="5"/>
  <c r="M127" i="5" s="1"/>
  <c r="M121" i="5"/>
  <c r="M137" i="5"/>
  <c r="M95" i="5"/>
  <c r="M152" i="5"/>
  <c r="M140" i="5"/>
  <c r="M151" i="5"/>
  <c r="M142" i="5"/>
  <c r="M139" i="5"/>
  <c r="M138" i="5"/>
  <c r="M107" i="5"/>
  <c r="M144" i="5"/>
  <c r="M112" i="5"/>
  <c r="M111" i="5"/>
  <c r="M108" i="5"/>
  <c r="M126" i="5"/>
  <c r="M115" i="5"/>
  <c r="M125" i="5"/>
  <c r="M116" i="5"/>
  <c r="M92" i="5"/>
  <c r="M120" i="5"/>
  <c r="M96" i="5"/>
  <c r="M119" i="5"/>
  <c r="M128" i="5"/>
  <c r="M104" i="5"/>
  <c r="M110" i="5"/>
  <c r="M97" i="5"/>
  <c r="M124" i="5"/>
  <c r="M114" i="5"/>
  <c r="M109" i="5"/>
  <c r="M123" i="5"/>
  <c r="M118" i="5"/>
  <c r="M117" i="5"/>
  <c r="M113" i="5"/>
  <c r="M105" i="5"/>
  <c r="M106" i="5"/>
  <c r="M102" i="5"/>
  <c r="M93" i="5"/>
  <c r="M94" i="5"/>
  <c r="M91" i="5"/>
  <c r="M98" i="5"/>
  <c r="H3" i="5" l="1"/>
  <c r="I3" i="1"/>
  <c r="N12" i="1"/>
  <c r="N8" i="1"/>
  <c r="N9" i="1"/>
  <c r="L8" i="3"/>
  <c r="M8" i="3" s="1"/>
  <c r="L9" i="3"/>
  <c r="M9" i="3"/>
  <c r="N9" i="3" l="1"/>
  <c r="N8" i="3"/>
  <c r="K132" i="5" l="1"/>
  <c r="L132" i="5" s="1"/>
  <c r="K133" i="5"/>
  <c r="L133" i="5" s="1"/>
  <c r="K134" i="5"/>
  <c r="L134" i="5" s="1"/>
  <c r="N25" i="1"/>
  <c r="N26" i="1"/>
  <c r="N28" i="1"/>
  <c r="N30" i="1"/>
  <c r="N31" i="1"/>
  <c r="N34" i="1"/>
  <c r="N36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/>
  <c r="N36" i="3" l="1"/>
  <c r="M133" i="5"/>
  <c r="M134" i="5"/>
  <c r="M132" i="5"/>
  <c r="H153" i="5"/>
  <c r="N17" i="1" l="1"/>
  <c r="N18" i="1"/>
  <c r="N19" i="1"/>
  <c r="K31" i="5" l="1"/>
  <c r="L31" i="5" s="1"/>
  <c r="K32" i="5"/>
  <c r="L32" i="5" s="1"/>
  <c r="K33" i="5"/>
  <c r="L33" i="5" s="1"/>
  <c r="M2" i="5"/>
  <c r="K129" i="5"/>
  <c r="L129" i="5" s="1"/>
  <c r="K130" i="5"/>
  <c r="L130" i="5" s="1"/>
  <c r="K131" i="5"/>
  <c r="L131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L85" i="5" s="1"/>
  <c r="K86" i="5"/>
  <c r="L86" i="5"/>
  <c r="K87" i="5"/>
  <c r="L87" i="5" s="1"/>
  <c r="K88" i="5"/>
  <c r="L88" i="5" s="1"/>
  <c r="K89" i="5"/>
  <c r="L89" i="5" s="1"/>
  <c r="K90" i="5"/>
  <c r="L90" i="5"/>
  <c r="K99" i="5"/>
  <c r="K100" i="5"/>
  <c r="L100" i="5" s="1"/>
  <c r="K101" i="5"/>
  <c r="L101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L62" i="5"/>
  <c r="K62" i="5"/>
  <c r="K61" i="5"/>
  <c r="L61" i="5" s="1"/>
  <c r="M61" i="5" s="1"/>
  <c r="K60" i="5"/>
  <c r="L60" i="5" s="1"/>
  <c r="K59" i="5"/>
  <c r="L59" i="5" s="1"/>
  <c r="K58" i="5"/>
  <c r="L58" i="5" s="1"/>
  <c r="L57" i="5"/>
  <c r="K57" i="5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L50" i="5"/>
  <c r="K50" i="5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L35" i="5"/>
  <c r="K35" i="5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K23" i="5"/>
  <c r="L23" i="5" s="1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K14" i="5"/>
  <c r="L14" i="5" s="1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C7" i="5"/>
  <c r="C10" i="5" s="1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L72" i="5" l="1"/>
  <c r="L153" i="5" s="1"/>
  <c r="K153" i="5"/>
  <c r="C13" i="5"/>
  <c r="C16" i="5" s="1"/>
  <c r="L99" i="5"/>
  <c r="M99" i="5" s="1"/>
  <c r="M31" i="5"/>
  <c r="M32" i="5"/>
  <c r="M71" i="5"/>
  <c r="M129" i="5"/>
  <c r="M33" i="5"/>
  <c r="M18" i="5"/>
  <c r="M20" i="5"/>
  <c r="M62" i="5"/>
  <c r="M64" i="5"/>
  <c r="M130" i="5"/>
  <c r="M26" i="5"/>
  <c r="M68" i="5"/>
  <c r="M131" i="5"/>
  <c r="M76" i="5"/>
  <c r="M85" i="5"/>
  <c r="M81" i="5"/>
  <c r="M79" i="5"/>
  <c r="M90" i="5"/>
  <c r="M11" i="5"/>
  <c r="M30" i="5"/>
  <c r="M100" i="5"/>
  <c r="M84" i="5"/>
  <c r="M10" i="5"/>
  <c r="M17" i="5"/>
  <c r="M41" i="5"/>
  <c r="M43" i="5"/>
  <c r="M47" i="5"/>
  <c r="M53" i="5"/>
  <c r="M59" i="5"/>
  <c r="M101" i="5"/>
  <c r="M88" i="5"/>
  <c r="M24" i="5"/>
  <c r="M35" i="5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M60" i="5"/>
  <c r="M78" i="5"/>
  <c r="M8" i="5"/>
  <c r="M14" i="5"/>
  <c r="M22" i="5"/>
  <c r="M42" i="5"/>
  <c r="M44" i="5"/>
  <c r="M55" i="5"/>
  <c r="M63" i="5"/>
  <c r="M65" i="5"/>
  <c r="M73" i="5"/>
  <c r="L7" i="5"/>
  <c r="L13" i="5"/>
  <c r="M13" i="5" s="1"/>
  <c r="L28" i="5"/>
  <c r="M28" i="5" s="1"/>
  <c r="C19" i="5" l="1"/>
  <c r="C22" i="5" s="1"/>
  <c r="C25" i="5" s="1"/>
  <c r="M153" i="5"/>
  <c r="J2" i="5" s="1"/>
  <c r="J3" i="5" s="1"/>
  <c r="M7" i="5"/>
  <c r="C28" i="5" l="1"/>
  <c r="C31" i="5" s="1"/>
  <c r="M4" i="5"/>
  <c r="J4" i="5"/>
  <c r="M3" i="5"/>
  <c r="C34" i="5" l="1"/>
  <c r="C37" i="5" s="1"/>
  <c r="C40" i="5" l="1"/>
  <c r="C43" i="5" s="1"/>
  <c r="C46" i="5" l="1"/>
  <c r="C49" i="5" l="1"/>
  <c r="C52" i="5" s="1"/>
  <c r="C55" i="5" s="1"/>
  <c r="C56" i="5" s="1"/>
  <c r="C57" i="5" s="1"/>
  <c r="C58" i="5" s="1"/>
  <c r="C61" i="5" s="1"/>
  <c r="C64" i="5" l="1"/>
  <c r="C67" i="5" s="1"/>
  <c r="C70" i="5" l="1"/>
  <c r="C73" i="5" l="1"/>
  <c r="C76" i="5" s="1"/>
  <c r="C33" i="4"/>
  <c r="L19" i="3"/>
  <c r="M19" i="3" s="1"/>
  <c r="M18" i="3"/>
  <c r="L18" i="3"/>
  <c r="M17" i="3"/>
  <c r="L17" i="3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79" i="5" l="1"/>
  <c r="C29" i="4"/>
  <c r="L37" i="3"/>
  <c r="M16" i="3"/>
  <c r="C22" i="4"/>
  <c r="C35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34" i="4"/>
  <c r="C82" i="5" l="1"/>
  <c r="D7" i="4"/>
  <c r="M37" i="3"/>
  <c r="N37" i="3" s="1"/>
  <c r="N16" i="3"/>
  <c r="C15" i="4" s="1"/>
  <c r="C8" i="4"/>
  <c r="C85" i="5" l="1"/>
  <c r="D8" i="4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K2" i="3"/>
  <c r="K3" i="3" s="1"/>
  <c r="C7" i="1"/>
  <c r="C88" i="5" l="1"/>
  <c r="N4" i="3"/>
  <c r="N3" i="3"/>
  <c r="K4" i="3"/>
  <c r="L7" i="1"/>
  <c r="I7" i="1" s="1"/>
  <c r="M7" i="1" s="1"/>
  <c r="C91" i="5" l="1"/>
  <c r="C92" i="5" s="1"/>
  <c r="C93" i="5" s="1"/>
  <c r="C96" i="5" s="1"/>
  <c r="C99" i="5" s="1"/>
  <c r="N7" i="1"/>
  <c r="O7" i="1" s="1"/>
  <c r="C102" i="5" l="1"/>
  <c r="C105" i="5" s="1"/>
  <c r="C108" i="5" s="1"/>
  <c r="C111" i="5" s="1"/>
  <c r="C114" i="5" s="1"/>
  <c r="C117" i="5" s="1"/>
  <c r="C120" i="5" s="1"/>
  <c r="C123" i="5" s="1"/>
  <c r="C126" i="5" s="1"/>
  <c r="C129" i="5" s="1"/>
  <c r="C132" i="5" s="1"/>
  <c r="C135" i="5" s="1"/>
  <c r="D6" i="2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138" i="5" l="1"/>
  <c r="C141" i="5" s="1"/>
  <c r="C20" i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L8" i="1"/>
  <c r="C144" i="5" l="1"/>
  <c r="C147" i="5" s="1"/>
  <c r="C150" i="5" s="1"/>
  <c r="I8" i="1"/>
  <c r="M8" i="1" s="1"/>
  <c r="O8" i="1" l="1"/>
  <c r="D7" i="2"/>
  <c r="L9" i="1"/>
  <c r="I9" i="1" s="1"/>
  <c r="O9" i="1" l="1"/>
  <c r="L10" i="1" s="1"/>
  <c r="I10" i="1" s="1"/>
  <c r="D8" i="2"/>
  <c r="M10" i="1"/>
  <c r="D9" i="2" l="1"/>
  <c r="N10" i="1"/>
  <c r="O10" i="1" s="1"/>
  <c r="L11" i="1" s="1"/>
  <c r="I11" i="1" s="1"/>
  <c r="M11" i="1" l="1"/>
  <c r="N11" i="1" s="1"/>
  <c r="O11" i="1" l="1"/>
  <c r="D10" i="2"/>
  <c r="L12" i="1" l="1"/>
  <c r="I12" i="1" l="1"/>
  <c r="M12" i="1" s="1"/>
  <c r="O12" i="1" l="1"/>
  <c r="L13" i="1" s="1"/>
  <c r="D11" i="2"/>
  <c r="I13" i="1"/>
  <c r="M13" i="1" s="1"/>
  <c r="N13" i="1" l="1"/>
  <c r="O13" i="1" s="1"/>
  <c r="L14" i="1" s="1"/>
  <c r="D12" i="2"/>
  <c r="I14" i="1" l="1"/>
  <c r="M14" i="1" s="1"/>
  <c r="D13" i="2" l="1"/>
  <c r="N14" i="1"/>
  <c r="O14" i="1" s="1"/>
  <c r="L15" i="1" s="1"/>
  <c r="I15" i="1" l="1"/>
  <c r="M15" i="1" s="1"/>
  <c r="D14" i="2" l="1"/>
  <c r="N15" i="1"/>
  <c r="O15" i="1" s="1"/>
  <c r="L16" i="1" l="1"/>
  <c r="N16" i="1" l="1"/>
  <c r="O16" i="1" s="1"/>
  <c r="L17" i="1" s="1"/>
  <c r="D15" i="2"/>
  <c r="O17" i="1" l="1"/>
  <c r="L18" i="1" s="1"/>
  <c r="D16" i="2"/>
  <c r="O18" i="1" l="1"/>
  <c r="L19" i="1" s="1"/>
  <c r="D17" i="2"/>
  <c r="I19" i="1" l="1"/>
  <c r="M19" i="1" s="1"/>
  <c r="O19" i="1" l="1"/>
  <c r="L20" i="1" s="1"/>
  <c r="D18" i="2"/>
  <c r="I20" i="1" l="1"/>
  <c r="M20" i="1" s="1"/>
  <c r="N20" i="1" l="1"/>
  <c r="O20" i="1" s="1"/>
  <c r="L21" i="1" s="1"/>
  <c r="I21" i="1" s="1"/>
  <c r="D19" i="2"/>
  <c r="N21" i="1"/>
  <c r="M21" i="1" l="1"/>
  <c r="O21" i="1" s="1"/>
  <c r="D20" i="2" l="1"/>
  <c r="L22" i="1"/>
  <c r="I22" i="1" l="1"/>
  <c r="M22" i="1" s="1"/>
  <c r="D21" i="2" l="1"/>
  <c r="N22" i="1"/>
  <c r="O22" i="1" s="1"/>
  <c r="L23" i="1" s="1"/>
  <c r="I23" i="1" s="1"/>
  <c r="M23" i="1" s="1"/>
  <c r="N23" i="1"/>
  <c r="O23" i="1" l="1"/>
  <c r="L24" i="1" s="1"/>
  <c r="I24" i="1" s="1"/>
  <c r="D22" i="2"/>
  <c r="M24" i="1" l="1"/>
  <c r="N24" i="1"/>
  <c r="D23" i="2"/>
  <c r="O24" i="1" l="1"/>
  <c r="L25" i="1" s="1"/>
  <c r="D24" i="2" l="1"/>
  <c r="O25" i="1" l="1"/>
  <c r="L26" i="1" s="1"/>
  <c r="D25" i="2" l="1"/>
  <c r="O26" i="1" l="1"/>
  <c r="L27" i="1" s="1"/>
  <c r="I27" i="1" l="1"/>
  <c r="M27" i="1" s="1"/>
  <c r="D26" i="2" l="1"/>
  <c r="N27" i="1"/>
  <c r="O27" i="1" s="1"/>
  <c r="L28" i="1" s="1"/>
  <c r="I28" i="1" l="1"/>
  <c r="M28" i="1" s="1"/>
  <c r="O28" i="1" s="1"/>
  <c r="D27" i="2" l="1"/>
  <c r="L29" i="1"/>
  <c r="I29" i="1" s="1"/>
  <c r="M29" i="1" l="1"/>
  <c r="D28" i="2" l="1"/>
  <c r="N29" i="1"/>
  <c r="O29" i="1" s="1"/>
  <c r="L30" i="1" s="1"/>
  <c r="I30" i="1" s="1"/>
  <c r="M30" i="1" l="1"/>
  <c r="D29" i="2" s="1"/>
  <c r="O30" i="1" l="1"/>
  <c r="L31" i="1" s="1"/>
  <c r="I31" i="1" s="1"/>
  <c r="M31" i="1" l="1"/>
  <c r="O31" i="1" s="1"/>
  <c r="D30" i="2" l="1"/>
  <c r="L32" i="1" l="1"/>
  <c r="I32" i="1" s="1"/>
  <c r="M32" i="1" l="1"/>
  <c r="N32" i="1" l="1"/>
  <c r="O32" i="1" s="1"/>
  <c r="D31" i="2"/>
  <c r="L33" i="1" l="1"/>
  <c r="I33" i="1" s="1"/>
  <c r="M33" i="1" l="1"/>
  <c r="N33" i="1" l="1"/>
  <c r="O33" i="1" s="1"/>
  <c r="D32" i="2"/>
  <c r="L34" i="1" l="1"/>
  <c r="I34" i="1" s="1"/>
  <c r="M34" i="1" l="1"/>
  <c r="D33" i="2" s="1"/>
  <c r="O34" i="1" l="1"/>
  <c r="L35" i="1" s="1"/>
  <c r="I35" i="1" s="1"/>
  <c r="M35" i="1" l="1"/>
  <c r="D34" i="2" l="1"/>
  <c r="N35" i="1"/>
  <c r="O35" i="1" s="1"/>
  <c r="L36" i="1" s="1"/>
  <c r="I36" i="1" l="1"/>
  <c r="M36" i="1"/>
  <c r="O36" i="1" s="1"/>
  <c r="O2" i="1" s="1"/>
  <c r="D35" i="2" l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  <comment ref="J8" authorId="0" shapeId="0" xr:uid="{D483997F-67B5-4182-82D4-FCB0B9892C29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Roma missed a penalty</t>
        </r>
      </text>
    </comment>
  </commentList>
</comments>
</file>

<file path=xl/sharedStrings.xml><?xml version="1.0" encoding="utf-8"?>
<sst xmlns="http://schemas.openxmlformats.org/spreadsheetml/2006/main" count="821" uniqueCount="176">
  <si>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</si>
  <si>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</si>
  <si>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</si>
  <si>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</si>
  <si>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</si>
  <si>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</si>
  <si>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</si>
  <si>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</si>
  <si>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</si>
  <si>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</si>
  <si>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</si>
  <si>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</si>
  <si>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</si>
  <si>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</si>
  <si>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</si>
  <si>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</si>
  <si>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</si>
  <si>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</si>
  <si>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</si>
  <si>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</si>
  <si>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</si>
  <si>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</si>
  <si>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</si>
  <si>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</si>
  <si>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</si>
  <si>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</si>
  <si>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</si>
  <si>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</si>
  <si>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</si>
  <si>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</si>
  <si>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</si>
  <si>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</si>
  <si>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</si>
  <si>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</si>
  <si>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</si>
  <si>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</si>
  <si>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</si>
  <si>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</si>
  <si>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</si>
  <si>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</si>
  <si>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</si>
  <si>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Acc Bank (£)</t>
  </si>
  <si>
    <t>Day Points: Profit / Loss</t>
  </si>
  <si>
    <t>Bank: Total Points</t>
  </si>
  <si>
    <t>Comp</t>
  </si>
  <si>
    <t>FOOTBALL TRADING ROOM - NOVEMBER 2025: DAILY RESULTS</t>
  </si>
  <si>
    <t>UCL</t>
  </si>
  <si>
    <t>Slavia Prague v Arsenal</t>
  </si>
  <si>
    <t>Arsenal win to nil</t>
  </si>
  <si>
    <t>Yes</t>
  </si>
  <si>
    <t>PRL</t>
  </si>
  <si>
    <t>Sunderland v Everton</t>
  </si>
  <si>
    <t>Match Odds</t>
  </si>
  <si>
    <t>Sunderland</t>
  </si>
  <si>
    <t>1-1</t>
  </si>
  <si>
    <t>L</t>
  </si>
  <si>
    <t>MO&amp;BTTS</t>
  </si>
  <si>
    <t>Man City v Bournemouth</t>
  </si>
  <si>
    <t>Man City / Yes</t>
  </si>
  <si>
    <t>3-1</t>
  </si>
  <si>
    <t>W</t>
  </si>
  <si>
    <t>Chelsea</t>
  </si>
  <si>
    <t>Tottenham v Chelsea</t>
  </si>
  <si>
    <t>0-1</t>
  </si>
  <si>
    <t>PSG v Bayern Munich</t>
  </si>
  <si>
    <t>Asian Handicap</t>
  </si>
  <si>
    <t>Sunderland 0</t>
  </si>
  <si>
    <t>Bayern 0</t>
  </si>
  <si>
    <t>D</t>
  </si>
  <si>
    <t>SEA</t>
  </si>
  <si>
    <t>AC Milan v Roma</t>
  </si>
  <si>
    <t>BTTS</t>
  </si>
  <si>
    <t>1-0</t>
  </si>
  <si>
    <t>Brighton v Leeds Utd</t>
  </si>
  <si>
    <t>Brighton</t>
  </si>
  <si>
    <t>3-0</t>
  </si>
  <si>
    <t>Man United v Everton</t>
  </si>
  <si>
    <t>Man United</t>
  </si>
  <si>
    <t>Arsenal v Tottenham</t>
  </si>
  <si>
    <t>MO&amp;O/U 2.5 goals</t>
  </si>
  <si>
    <t>Arsenal &amp; Over</t>
  </si>
  <si>
    <t>4-1</t>
  </si>
  <si>
    <t>Burnley v Chelsea</t>
  </si>
  <si>
    <t>Chelsea &amp; Over</t>
  </si>
  <si>
    <t>0-2</t>
  </si>
  <si>
    <t>BUN</t>
  </si>
  <si>
    <t>Mainz v Hoffenheim</t>
  </si>
  <si>
    <t>Hoffenheim</t>
  </si>
  <si>
    <t>No Selection</t>
  </si>
  <si>
    <t>WCQ</t>
  </si>
  <si>
    <t>Scotland v Denmark</t>
  </si>
  <si>
    <t>Draw</t>
  </si>
  <si>
    <t>4-2</t>
  </si>
  <si>
    <t>Germany v Slovakia</t>
  </si>
  <si>
    <t>O/U 2.5 Goals</t>
  </si>
  <si>
    <t>Under</t>
  </si>
  <si>
    <t>6-0</t>
  </si>
  <si>
    <t>Italy v Norway</t>
  </si>
  <si>
    <t>Italy / Yes</t>
  </si>
  <si>
    <t>1-4</t>
  </si>
  <si>
    <t>Georgia v Spain</t>
  </si>
  <si>
    <t>Spain &amp; No</t>
  </si>
  <si>
    <t>0-4</t>
  </si>
  <si>
    <t>Slovakia v N Ireland</t>
  </si>
  <si>
    <t>Slovakia</t>
  </si>
  <si>
    <t>2-0</t>
  </si>
  <si>
    <t>France v Ukraine</t>
  </si>
  <si>
    <t>4-0</t>
  </si>
  <si>
    <t>Man City v Liverpool</t>
  </si>
  <si>
    <t>3-2</t>
  </si>
  <si>
    <t>Chelsea v Wolves</t>
  </si>
  <si>
    <t>Pisa v Cremonese</t>
  </si>
  <si>
    <t>Pisa</t>
  </si>
  <si>
    <t>1-2</t>
  </si>
  <si>
    <t>UEL</t>
  </si>
  <si>
    <t>Sturm Graz v Notts Forest</t>
  </si>
  <si>
    <t>Notts Forest &amp; Over</t>
  </si>
  <si>
    <t>0-0</t>
  </si>
  <si>
    <t>2-2</t>
  </si>
  <si>
    <t>Man City v Dortmund</t>
  </si>
  <si>
    <t>Man City &amp; Over</t>
  </si>
  <si>
    <t>0-3</t>
  </si>
  <si>
    <t>1-3</t>
  </si>
  <si>
    <t>2-3</t>
  </si>
  <si>
    <t>Leeds v Aston Villa</t>
  </si>
  <si>
    <t>Aston Villa &amp; Yes</t>
  </si>
  <si>
    <t>Club Brugge v Barcelona</t>
  </si>
  <si>
    <t>Barcelona &amp; Yes</t>
  </si>
  <si>
    <t>3-3</t>
  </si>
  <si>
    <t>Real Betis v Lyon</t>
  </si>
  <si>
    <t>Double Chance</t>
  </si>
  <si>
    <t>Draw or Away</t>
  </si>
  <si>
    <t>LAL</t>
  </si>
  <si>
    <t>Elche v Real Sociedad</t>
  </si>
  <si>
    <t>Sunderland v Arsenal</t>
  </si>
  <si>
    <t>Arsenal Win to Nil</t>
  </si>
  <si>
    <t>Brentford v Newcastle</t>
  </si>
  <si>
    <t>Brentford 0</t>
  </si>
  <si>
    <t>Azerbaijan v Iceland</t>
  </si>
  <si>
    <t>Over</t>
  </si>
  <si>
    <t>Poland v Netherlands</t>
  </si>
  <si>
    <t>Greece v Scotland</t>
  </si>
  <si>
    <t>Hungary v Ireland</t>
  </si>
  <si>
    <t>Malta v Poland</t>
  </si>
  <si>
    <t>Poland &amp; No</t>
  </si>
  <si>
    <t>Wales v N Macedonia</t>
  </si>
  <si>
    <t>7-1</t>
  </si>
  <si>
    <t>Valencia v Levante</t>
  </si>
  <si>
    <t>Valencia</t>
  </si>
  <si>
    <t>Newcastle v Man City</t>
  </si>
  <si>
    <t>Man City</t>
  </si>
  <si>
    <t>2-1</t>
  </si>
  <si>
    <t>Chelsea v Barcelona</t>
  </si>
  <si>
    <t>Barcelona 0</t>
  </si>
  <si>
    <t>Galatasaray v Union SG</t>
  </si>
  <si>
    <t>MO&amp;O/U 2.5 Goals</t>
  </si>
  <si>
    <t>Galatasaray &amp; Over</t>
  </si>
  <si>
    <t>Leeds Utd v Aston Villa</t>
  </si>
  <si>
    <t>Arsenal v Bayern Munich</t>
  </si>
  <si>
    <t>Pafos v Monaco</t>
  </si>
  <si>
    <t>Pafos +1.0</t>
  </si>
  <si>
    <t>Atletico Madrid v Inter Milan</t>
  </si>
  <si>
    <t>Chelsea v Arsenal</t>
  </si>
  <si>
    <t>Tottenham v Fulham</t>
  </si>
  <si>
    <t>Getafe v Elche</t>
  </si>
  <si>
    <t>Notts Forest v Malmo</t>
  </si>
  <si>
    <t>Forest &amp; No</t>
  </si>
  <si>
    <t>Feyenoord v Celtic</t>
  </si>
  <si>
    <t>Como v Sassuolo</t>
  </si>
  <si>
    <t>Como &amp; Yes</t>
  </si>
  <si>
    <t>Sunderland v Bournemouth</t>
  </si>
  <si>
    <t>Notts Forest v Brighton</t>
  </si>
  <si>
    <t>Notts Forest</t>
  </si>
  <si>
    <t>No. Matches</t>
  </si>
  <si>
    <t>PR0-XCS - NOVEMBER 2025: DAILY RESULTS</t>
  </si>
  <si>
    <t>PRO-GENIE X5 - NOVEMBER 2025: DAILY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</si>
</sst>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</fonts>
  <fills count="2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9">
    <xf numFmtId="0" fontId="0" fillId="0" borderId="0" xfId="0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Fill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0" fillId="0" borderId="0" xfId="0" applyFill="1" applyBorder="1"/>
    <xf numFmtId="166" fontId="20" fillId="0" borderId="2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2" xfId="0" applyNumberFormat="1" applyFont="1" applyBorder="1" applyAlignment="1">
      <alignment horizontal="left" vertical="center"/>
    </xf>
    <xf numFmtId="166" fontId="20" fillId="0" borderId="1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166" fontId="20" fillId="0" borderId="0" xfId="0" applyNumberFormat="1" applyFont="1" applyFill="1" applyBorder="1" applyAlignment="1">
      <alignment horizontal="left"/>
    </xf>
    <xf numFmtId="0" fontId="0" fillId="0" borderId="0" xfId="0" applyFill="1" applyBorder="1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0" fillId="0" borderId="0" xfId="0" applyAlignment="1">
      <alignment wrapText="1"/>
    </xf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24" fillId="0" borderId="0" xfId="0" applyFont="1" applyFill="1" applyBorder="1"/>
    <xf numFmtId="2" fontId="24" fillId="0" borderId="0" xfId="0" applyNumberFormat="1" applyFont="1" applyFill="1" applyBorder="1" applyAlignment="1">
      <alignment horizontal="right"/>
    </xf>
    <xf numFmtId="0" fontId="24" fillId="0" borderId="0" xfId="0" applyFont="1" applyFill="1" applyBorder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Fill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Fill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center"/>
    </xf>
    <xf numFmtId="2" fontId="19" fillId="0" borderId="0" xfId="0" applyNumberFormat="1" applyFont="1" applyFill="1" applyBorder="1" applyAlignment="1">
      <alignment horizontal="center"/>
    </xf>
    <xf numFmtId="2" fontId="19" fillId="0" borderId="0" xfId="0" applyNumberFormat="1" applyFont="1" applyFill="1" applyBorder="1" applyAlignment="1">
      <alignment horizontal="right" wrapText="1"/>
    </xf>
    <xf numFmtId="14" fontId="0" fillId="16" borderId="10" xfId="0" applyNumberFormat="1" applyFont="1" applyFill="1" applyBorder="1" applyAlignment="1">
      <alignment horizontal="center"/>
    </xf>
    <xf numFmtId="14" fontId="0" fillId="0" borderId="0" xfId="0" applyNumberFormat="1" applyFont="1" applyFill="1" applyBorder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1" fillId="0" borderId="25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Fill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on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Fill="1" applyBorder="1" applyAlignment="1">
      <alignment horizontal="left"/>
    </xf>
    <xf numFmtId="14" fontId="0" fillId="0" borderId="40" xfId="0" applyNumberFormat="1" applyFont="1" applyFill="1" applyBorder="1" applyAlignment="1">
      <alignment horizontal="left"/>
    </xf>
    <xf numFmtId="0" fontId="0" fillId="0" borderId="40" xfId="0" applyFill="1" applyBorder="1" applyAlignment="1">
      <alignment wrapText="1"/>
    </xf>
    <xf numFmtId="0" fontId="0" fillId="0" borderId="40" xfId="0" applyFill="1" applyBorder="1"/>
    <xf numFmtId="0" fontId="9" fillId="0" borderId="40" xfId="0" applyFont="1" applyFill="1" applyBorder="1" applyAlignment="1">
      <alignment horizontal="center"/>
    </xf>
    <xf numFmtId="2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right" wrapText="1"/>
    </xf>
    <xf numFmtId="49" fontId="2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left" vertical="top"/>
    </xf>
    <xf numFmtId="4" fontId="20" fillId="0" borderId="1" xfId="0" applyNumberFormat="1" applyFont="1" applyFill="1" applyBorder="1" applyAlignment="1">
      <alignment horizontal="center" vertical="center"/>
    </xf>
    <xf numFmtId="4" fontId="20" fillId="0" borderId="18" xfId="0" applyNumberFormat="1" applyFont="1" applyFill="1" applyBorder="1" applyAlignment="1">
      <alignment horizontal="right"/>
    </xf>
    <xf numFmtId="0" fontId="25" fillId="0" borderId="1" xfId="0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66" fontId="20" fillId="18" borderId="11" xfId="0" applyNumberFormat="1" applyFont="1" applyFill="1" applyBorder="1" applyAlignment="1">
      <alignment horizontal="left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14" fontId="1" fillId="18" borderId="1" xfId="0" applyNumberFormat="1" applyFont="1" applyFill="1" applyBorder="1" applyAlignment="1">
      <alignment horizontal="left" vertical="center"/>
    </xf>
    <xf numFmtId="2" fontId="1" fillId="18" borderId="1" xfId="0" applyNumberFormat="1" applyFont="1" applyFill="1" applyBorder="1" applyAlignment="1">
      <alignment horizontal="center" vertical="center"/>
    </xf>
    <xf numFmtId="0" fontId="21" fillId="18" borderId="2" xfId="0" applyFont="1" applyFill="1" applyBorder="1" applyAlignment="1">
      <alignment horizontal="center" vertical="center"/>
    </xf>
    <xf numFmtId="49" fontId="1" fillId="18" borderId="2" xfId="0" applyNumberFormat="1" applyFont="1" applyFill="1" applyBorder="1" applyAlignment="1">
      <alignment horizontal="center" vertical="center"/>
    </xf>
    <xf numFmtId="0" fontId="22" fillId="18" borderId="2" xfId="0" applyFont="1" applyFill="1" applyBorder="1" applyAlignment="1">
      <alignment horizontal="center" vertical="center"/>
    </xf>
    <xf numFmtId="4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right"/>
    </xf>
    <xf numFmtId="164" fontId="1" fillId="18" borderId="1" xfId="0" applyNumberFormat="1" applyFont="1" applyFill="1" applyBorder="1" applyAlignment="1">
      <alignment horizontal="left" vertical="top"/>
    </xf>
    <xf numFmtId="0" fontId="2" fillId="18" borderId="1" xfId="0" applyFont="1" applyFill="1" applyBorder="1" applyAlignment="1">
      <alignment vertical="center" wrapText="1"/>
    </xf>
    <xf numFmtId="0" fontId="1" fillId="18" borderId="1" xfId="0" applyFont="1" applyFill="1" applyBorder="1" applyAlignment="1">
      <alignment horizontal="center" vertical="center"/>
    </xf>
    <xf numFmtId="2" fontId="0" fillId="18" borderId="1" xfId="0" applyNumberFormat="1" applyFill="1" applyBorder="1"/>
    <xf numFmtId="49" fontId="1" fillId="18" borderId="1" xfId="0" applyNumberFormat="1" applyFont="1" applyFill="1" applyBorder="1" applyAlignment="1">
      <alignment horizontal="center"/>
    </xf>
    <xf numFmtId="0" fontId="9" fillId="18" borderId="1" xfId="0" applyFont="1" applyFill="1" applyBorder="1" applyAlignment="1">
      <alignment horizontal="center"/>
    </xf>
    <xf numFmtId="4" fontId="0" fillId="18" borderId="1" xfId="0" applyNumberFormat="1" applyFill="1" applyBorder="1"/>
    <xf numFmtId="4" fontId="0" fillId="18" borderId="1" xfId="0" applyNumberFormat="1" applyFill="1" applyBorder="1" applyAlignment="1">
      <alignment horizontal="center" vertical="center"/>
    </xf>
    <xf numFmtId="14" fontId="22" fillId="19" borderId="1" xfId="0" applyNumberFormat="1" applyFont="1" applyFill="1" applyBorder="1" applyAlignment="1">
      <alignment horizontal="center" vertical="center"/>
    </xf>
    <xf numFmtId="49" fontId="21" fillId="19" borderId="1" xfId="0" applyNumberFormat="1" applyFont="1" applyFill="1" applyBorder="1" applyAlignment="1">
      <alignment horizontal="center" vertical="center"/>
    </xf>
    <xf numFmtId="2" fontId="21" fillId="19" borderId="25" xfId="0" applyNumberFormat="1" applyFont="1" applyFill="1" applyBorder="1" applyAlignment="1">
      <alignment horizontal="center" vertical="center"/>
    </xf>
    <xf numFmtId="0" fontId="20" fillId="19" borderId="25" xfId="0" applyFont="1" applyFill="1" applyBorder="1" applyAlignment="1">
      <alignment horizontal="center"/>
    </xf>
    <xf numFmtId="0" fontId="22" fillId="19" borderId="25" xfId="0" applyFont="1" applyFill="1" applyBorder="1" applyAlignment="1">
      <alignment horizontal="center" vertical="center"/>
    </xf>
    <xf numFmtId="4" fontId="20" fillId="19" borderId="1" xfId="0" applyNumberFormat="1" applyFont="1" applyFill="1" applyBorder="1" applyAlignment="1">
      <alignment horizontal="center" vertical="center"/>
    </xf>
    <xf numFmtId="4" fontId="20" fillId="19" borderId="18" xfId="0" applyNumberFormat="1" applyFont="1" applyFill="1" applyBorder="1" applyAlignment="1">
      <alignment horizontal="right"/>
    </xf>
    <xf numFmtId="0" fontId="25" fillId="19" borderId="1" xfId="0" applyFont="1" applyFill="1" applyBorder="1" applyAlignment="1">
      <alignment horizontal="center" vertical="center"/>
    </xf>
    <xf numFmtId="2" fontId="21" fillId="19" borderId="1" xfId="0" applyNumberFormat="1" applyFont="1" applyFill="1" applyBorder="1" applyAlignment="1">
      <alignment horizontal="center" vertical="center"/>
    </xf>
    <xf numFmtId="166" fontId="25" fillId="19" borderId="17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8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9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3" xfId="0" applyNumberFormat="1" applyFont="1" applyFill="1" applyBorder="1" applyAlignment="1">
      <alignment horizontal="left" vertical="center"/>
    </xf>
    <xf numFmtId="0" fontId="25" fillId="0" borderId="17" xfId="0" applyFont="1" applyFill="1" applyBorder="1" applyAlignment="1">
      <alignment vertical="center"/>
    </xf>
    <xf numFmtId="14" fontId="22" fillId="0" borderId="25" xfId="0" applyNumberFormat="1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25" xfId="0" applyNumberFormat="1" applyFont="1" applyFill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9" fontId="21" fillId="0" borderId="25" xfId="0" applyNumberFormat="1" applyFont="1" applyFill="1" applyBorder="1" applyAlignment="1">
      <alignment horizontal="center" vertical="center"/>
    </xf>
    <xf numFmtId="166" fontId="25" fillId="0" borderId="17" xfId="0" applyNumberFormat="1" applyFont="1" applyFill="1" applyBorder="1" applyAlignment="1">
      <alignment horizontal="left" vertical="center"/>
    </xf>
    <xf numFmtId="14" fontId="22" fillId="0" borderId="1" xfId="0" applyNumberFormat="1" applyFont="1" applyFill="1" applyBorder="1" applyAlignment="1">
      <alignment horizontal="center" vertical="center"/>
    </xf>
    <xf numFmtId="14" fontId="21" fillId="0" borderId="1" xfId="0" applyNumberFormat="1" applyFont="1" applyFill="1" applyBorder="1" applyAlignment="1">
      <alignment horizontal="left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14" fontId="21" fillId="19" borderId="1" xfId="0" applyNumberFormat="1" applyFont="1" applyFill="1" applyBorder="1" applyAlignment="1">
      <alignment horizontal="left" vertical="center"/>
    </xf>
    <xf numFmtId="0" fontId="20" fillId="19" borderId="1" xfId="0" applyFont="1" applyFill="1" applyBorder="1" applyAlignment="1">
      <alignment vertical="center"/>
    </xf>
    <xf numFmtId="49" fontId="21" fillId="19" borderId="1" xfId="0" applyNumberFormat="1" applyFont="1" applyFill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</cellXfs>
  <cellStyles count="1">
    <cellStyle name="Normal" xfId="0" builtinId="0"/>
  </cellStyles>
  <dxfs count="16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00FF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November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7000"/>
                </a:srgbClr>
              </a:glow>
            </a:effectLst>
          </c:spPr>
          <c:marker>
            <c:symbol val="none"/>
          </c:marker>
          <c:val>
            <c:numRef>
              <c:f>'FTR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7.9380000000000015</c:v>
                </c:pt>
                <c:pt idx="2">
                  <c:v>9.8000000000000007</c:v>
                </c:pt>
                <c:pt idx="3">
                  <c:v>-5</c:v>
                </c:pt>
                <c:pt idx="4">
                  <c:v>4.508</c:v>
                </c:pt>
                <c:pt idx="5">
                  <c:v>4.7039999999999997</c:v>
                </c:pt>
                <c:pt idx="6">
                  <c:v>-5</c:v>
                </c:pt>
                <c:pt idx="7">
                  <c:v>6.6639999999999988</c:v>
                </c:pt>
                <c:pt idx="8">
                  <c:v>5.4880000000000004</c:v>
                </c:pt>
                <c:pt idx="9">
                  <c:v>4.851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-5</c:v>
                </c:pt>
                <c:pt idx="14">
                  <c:v>5.782</c:v>
                </c:pt>
                <c:pt idx="15">
                  <c:v>5.5860000000000012</c:v>
                </c:pt>
                <c:pt idx="16">
                  <c:v>-5</c:v>
                </c:pt>
                <c:pt idx="17">
                  <c:v>-5</c:v>
                </c:pt>
                <c:pt idx="18">
                  <c:v>-5</c:v>
                </c:pt>
                <c:pt idx="19">
                  <c:v>0</c:v>
                </c:pt>
                <c:pt idx="20">
                  <c:v>0</c:v>
                </c:pt>
                <c:pt idx="21">
                  <c:v>-5</c:v>
                </c:pt>
                <c:pt idx="22">
                  <c:v>-5</c:v>
                </c:pt>
                <c:pt idx="23">
                  <c:v>6.9579999999999993</c:v>
                </c:pt>
                <c:pt idx="24">
                  <c:v>-5</c:v>
                </c:pt>
                <c:pt idx="25">
                  <c:v>-5</c:v>
                </c:pt>
                <c:pt idx="26">
                  <c:v>12.494999999999999</c:v>
                </c:pt>
                <c:pt idx="27">
                  <c:v>4.605999999999999</c:v>
                </c:pt>
                <c:pt idx="28">
                  <c:v>-5</c:v>
                </c:pt>
                <c:pt idx="29">
                  <c:v>4.9000000000000004</c:v>
                </c:pt>
                <c:pt idx="30">
                  <c:v>-5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Total Points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00FF00">
                  <a:alpha val="16000"/>
                </a:srgbClr>
              </a:glow>
            </a:effectLst>
          </c:spPr>
          <c:marker>
            <c:symbol val="none"/>
          </c:marker>
          <c:val>
            <c:numRef>
              <c:f>'FTR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7.9380000000000015</c:v>
                </c:pt>
                <c:pt idx="2">
                  <c:v>17.738000000000003</c:v>
                </c:pt>
                <c:pt idx="3">
                  <c:v>12.738000000000003</c:v>
                </c:pt>
                <c:pt idx="4">
                  <c:v>17.246000000000002</c:v>
                </c:pt>
                <c:pt idx="5">
                  <c:v>21.950000000000003</c:v>
                </c:pt>
                <c:pt idx="6">
                  <c:v>16.950000000000003</c:v>
                </c:pt>
                <c:pt idx="7">
                  <c:v>23.614000000000001</c:v>
                </c:pt>
                <c:pt idx="8">
                  <c:v>29.102</c:v>
                </c:pt>
                <c:pt idx="9">
                  <c:v>33.953000000000003</c:v>
                </c:pt>
                <c:pt idx="10">
                  <c:v>33.953000000000003</c:v>
                </c:pt>
                <c:pt idx="11">
                  <c:v>33.953000000000003</c:v>
                </c:pt>
                <c:pt idx="12">
                  <c:v>33.953000000000003</c:v>
                </c:pt>
                <c:pt idx="13">
                  <c:v>28.953000000000003</c:v>
                </c:pt>
                <c:pt idx="14">
                  <c:v>34.734999999999999</c:v>
                </c:pt>
                <c:pt idx="15">
                  <c:v>40.320999999999998</c:v>
                </c:pt>
                <c:pt idx="16">
                  <c:v>35.320999999999998</c:v>
                </c:pt>
                <c:pt idx="17">
                  <c:v>30.320999999999998</c:v>
                </c:pt>
                <c:pt idx="18">
                  <c:v>25.320999999999998</c:v>
                </c:pt>
                <c:pt idx="19">
                  <c:v>25.320999999999998</c:v>
                </c:pt>
                <c:pt idx="20">
                  <c:v>25.320999999999998</c:v>
                </c:pt>
                <c:pt idx="21">
                  <c:v>20.320999999999998</c:v>
                </c:pt>
                <c:pt idx="22">
                  <c:v>15.320999999999998</c:v>
                </c:pt>
                <c:pt idx="23">
                  <c:v>22.278999999999996</c:v>
                </c:pt>
                <c:pt idx="24">
                  <c:v>17.278999999999996</c:v>
                </c:pt>
                <c:pt idx="25">
                  <c:v>12.278999999999996</c:v>
                </c:pt>
                <c:pt idx="26">
                  <c:v>24.773999999999994</c:v>
                </c:pt>
                <c:pt idx="27">
                  <c:v>29.379999999999992</c:v>
                </c:pt>
                <c:pt idx="28">
                  <c:v>24.379999999999992</c:v>
                </c:pt>
                <c:pt idx="29">
                  <c:v>29.279999999999994</c:v>
                </c:pt>
                <c:pt idx="30">
                  <c:v>24.279999999999994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  <c:min val="-5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November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6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61.76969696969698</c:v>
                </c:pt>
                <c:pt idx="2">
                  <c:v>-64.349678604224053</c:v>
                </c:pt>
                <c:pt idx="3">
                  <c:v>0</c:v>
                </c:pt>
                <c:pt idx="4">
                  <c:v>61.017925244733824</c:v>
                </c:pt>
                <c:pt idx="5">
                  <c:v>-64.147754158194346</c:v>
                </c:pt>
                <c:pt idx="6">
                  <c:v>-60.26001148194014</c:v>
                </c:pt>
                <c:pt idx="7">
                  <c:v>53.811459828990941</c:v>
                </c:pt>
                <c:pt idx="8">
                  <c:v>-59.869190169640184</c:v>
                </c:pt>
                <c:pt idx="9">
                  <c:v>66.139127176497055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-60.249186351873931</c:v>
                </c:pt>
                <c:pt idx="14">
                  <c:v>41.044666915568129</c:v>
                </c:pt>
                <c:pt idx="15">
                  <c:v>-59.085276083006917</c:v>
                </c:pt>
                <c:pt idx="16">
                  <c:v>64.185230640426227</c:v>
                </c:pt>
                <c:pt idx="17">
                  <c:v>-59.394364238002026</c:v>
                </c:pt>
                <c:pt idx="18">
                  <c:v>-55.79470579933524</c:v>
                </c:pt>
                <c:pt idx="19">
                  <c:v>0</c:v>
                </c:pt>
                <c:pt idx="20">
                  <c:v>0</c:v>
                </c:pt>
                <c:pt idx="21">
                  <c:v>56.501438739460156</c:v>
                </c:pt>
                <c:pt idx="22">
                  <c:v>-55.837538098736744</c:v>
                </c:pt>
                <c:pt idx="23">
                  <c:v>246.7410047184905</c:v>
                </c:pt>
                <c:pt idx="24">
                  <c:v>-67.40744516660061</c:v>
                </c:pt>
                <c:pt idx="25">
                  <c:v>-63.322145459533907</c:v>
                </c:pt>
                <c:pt idx="26">
                  <c:v>59.460645898237971</c:v>
                </c:pt>
                <c:pt idx="27">
                  <c:v>81.610785800847452</c:v>
                </c:pt>
                <c:pt idx="28">
                  <c:v>-68.034223413446142</c:v>
                </c:pt>
                <c:pt idx="29">
                  <c:v>51.985156274527569</c:v>
                </c:pt>
                <c:pt idx="30">
                  <c:v>-67.061552677754094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chemeClr val="accent2">
                  <a:alpha val="16000"/>
                </a:scheme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61.76969696969698</c:v>
                </c:pt>
                <c:pt idx="2">
                  <c:v>-2.5799816345270727</c:v>
                </c:pt>
                <c:pt idx="3">
                  <c:v>-2.5799816345270727</c:v>
                </c:pt>
                <c:pt idx="4">
                  <c:v>58.437943610206752</c:v>
                </c:pt>
                <c:pt idx="5">
                  <c:v>-5.709810547987594</c:v>
                </c:pt>
                <c:pt idx="6">
                  <c:v>-65.969822029927741</c:v>
                </c:pt>
                <c:pt idx="7">
                  <c:v>-12.1583622009368</c:v>
                </c:pt>
                <c:pt idx="8">
                  <c:v>-72.027552370576984</c:v>
                </c:pt>
                <c:pt idx="9">
                  <c:v>-5.8884251940799288</c:v>
                </c:pt>
                <c:pt idx="10">
                  <c:v>-5.8884251940799288</c:v>
                </c:pt>
                <c:pt idx="11">
                  <c:v>-5.8884251940799288</c:v>
                </c:pt>
                <c:pt idx="12">
                  <c:v>-5.8884251940799288</c:v>
                </c:pt>
                <c:pt idx="13">
                  <c:v>-66.13761154595386</c:v>
                </c:pt>
                <c:pt idx="14">
                  <c:v>-25.09294463038573</c:v>
                </c:pt>
                <c:pt idx="15">
                  <c:v>-84.178220713392648</c:v>
                </c:pt>
                <c:pt idx="16">
                  <c:v>-19.992990072966421</c:v>
                </c:pt>
                <c:pt idx="17">
                  <c:v>-79.387354310968448</c:v>
                </c:pt>
                <c:pt idx="18">
                  <c:v>-135.18206011030369</c:v>
                </c:pt>
                <c:pt idx="19">
                  <c:v>-135.18206011030369</c:v>
                </c:pt>
                <c:pt idx="20">
                  <c:v>-135.18206011030369</c:v>
                </c:pt>
                <c:pt idx="21">
                  <c:v>-78.680621370843539</c:v>
                </c:pt>
                <c:pt idx="22">
                  <c:v>-134.51815946958027</c:v>
                </c:pt>
                <c:pt idx="23">
                  <c:v>112.22284524891023</c:v>
                </c:pt>
                <c:pt idx="24">
                  <c:v>44.815400082309623</c:v>
                </c:pt>
                <c:pt idx="25">
                  <c:v>-18.506745377224284</c:v>
                </c:pt>
                <c:pt idx="26">
                  <c:v>40.953900521013686</c:v>
                </c:pt>
                <c:pt idx="27">
                  <c:v>122.56468632186113</c:v>
                </c:pt>
                <c:pt idx="28">
                  <c:v>54.530462908414989</c:v>
                </c:pt>
                <c:pt idx="29">
                  <c:v>106.51561918294256</c:v>
                </c:pt>
                <c:pt idx="30">
                  <c:v>39.454066505188464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in val="-15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November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01600">
                <a:schemeClr val="accent1">
                  <a:satMod val="175000"/>
                  <a:alpha val="16000"/>
                </a:scheme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-1.998</c:v>
                </c:pt>
                <c:pt idx="2">
                  <c:v>2.41425</c:v>
                </c:pt>
                <c:pt idx="3">
                  <c:v>-0.99900000000000011</c:v>
                </c:pt>
                <c:pt idx="4">
                  <c:v>4.8358260000000008</c:v>
                </c:pt>
                <c:pt idx="5">
                  <c:v>-1.998</c:v>
                </c:pt>
                <c:pt idx="6">
                  <c:v>-1.998</c:v>
                </c:pt>
                <c:pt idx="7">
                  <c:v>2.7146159999999995</c:v>
                </c:pt>
                <c:pt idx="8">
                  <c:v>1.7615700000000003</c:v>
                </c:pt>
                <c:pt idx="9">
                  <c:v>6.8398200000000005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0.6846479999999997</c:v>
                </c:pt>
                <c:pt idx="14">
                  <c:v>2.9104199999999998</c:v>
                </c:pt>
                <c:pt idx="15">
                  <c:v>1.010988</c:v>
                </c:pt>
                <c:pt idx="16">
                  <c:v>-1.998</c:v>
                </c:pt>
                <c:pt idx="17">
                  <c:v>-0.99900000000000011</c:v>
                </c:pt>
                <c:pt idx="18">
                  <c:v>-1.998</c:v>
                </c:pt>
                <c:pt idx="19">
                  <c:v>0</c:v>
                </c:pt>
                <c:pt idx="20">
                  <c:v>0</c:v>
                </c:pt>
                <c:pt idx="21">
                  <c:v>0.6846479999999997</c:v>
                </c:pt>
                <c:pt idx="22">
                  <c:v>0.88045200000000046</c:v>
                </c:pt>
                <c:pt idx="23">
                  <c:v>1.7615699999999996</c:v>
                </c:pt>
                <c:pt idx="24">
                  <c:v>-0.99900000000000011</c:v>
                </c:pt>
                <c:pt idx="25">
                  <c:v>-1.998</c:v>
                </c:pt>
                <c:pt idx="26">
                  <c:v>-0.57542399999999971</c:v>
                </c:pt>
                <c:pt idx="27">
                  <c:v>-1.998</c:v>
                </c:pt>
                <c:pt idx="28">
                  <c:v>-1.998</c:v>
                </c:pt>
                <c:pt idx="29">
                  <c:v>-1.998</c:v>
                </c:pt>
                <c:pt idx="30">
                  <c:v>-1.998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Bank: Total Points</c:v>
                </c:pt>
              </c:strCache>
            </c:strRef>
          </c:tx>
          <c:spPr>
            <a:ln w="25400" cap="rnd">
              <a:solidFill>
                <a:srgbClr val="00CC00"/>
              </a:solidFill>
            </a:ln>
            <a:effectLst>
              <a:glow rad="101600">
                <a:srgbClr val="FFFF00">
                  <a:alpha val="16000"/>
                </a:srgb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-1.998</c:v>
                </c:pt>
                <c:pt idx="2">
                  <c:v>0.41625000000000001</c:v>
                </c:pt>
                <c:pt idx="3">
                  <c:v>-0.5827500000000001</c:v>
                </c:pt>
                <c:pt idx="4">
                  <c:v>4.253076000000001</c:v>
                </c:pt>
                <c:pt idx="5">
                  <c:v>2.2550760000000007</c:v>
                </c:pt>
                <c:pt idx="6">
                  <c:v>0.25707600000000075</c:v>
                </c:pt>
                <c:pt idx="7">
                  <c:v>2.971692</c:v>
                </c:pt>
                <c:pt idx="8">
                  <c:v>4.7332619999999999</c:v>
                </c:pt>
                <c:pt idx="9">
                  <c:v>11.573081999999999</c:v>
                </c:pt>
                <c:pt idx="10">
                  <c:v>11.573081999999999</c:v>
                </c:pt>
                <c:pt idx="11">
                  <c:v>11.573081999999999</c:v>
                </c:pt>
                <c:pt idx="12">
                  <c:v>11.573081999999999</c:v>
                </c:pt>
                <c:pt idx="13">
                  <c:v>12.257729999999999</c:v>
                </c:pt>
                <c:pt idx="14">
                  <c:v>15.168149999999999</c:v>
                </c:pt>
                <c:pt idx="15">
                  <c:v>16.179137999999998</c:v>
                </c:pt>
                <c:pt idx="16">
                  <c:v>14.181137999999999</c:v>
                </c:pt>
                <c:pt idx="17">
                  <c:v>13.182137999999998</c:v>
                </c:pt>
                <c:pt idx="18">
                  <c:v>11.184137999999999</c:v>
                </c:pt>
                <c:pt idx="19">
                  <c:v>11.184137999999999</c:v>
                </c:pt>
                <c:pt idx="20">
                  <c:v>11.184137999999999</c:v>
                </c:pt>
                <c:pt idx="21">
                  <c:v>11.868785999999998</c:v>
                </c:pt>
                <c:pt idx="22">
                  <c:v>12.749237999999998</c:v>
                </c:pt>
                <c:pt idx="23">
                  <c:v>14.510807999999997</c:v>
                </c:pt>
                <c:pt idx="24">
                  <c:v>13.511807999999997</c:v>
                </c:pt>
                <c:pt idx="25">
                  <c:v>11.513807999999997</c:v>
                </c:pt>
                <c:pt idx="26">
                  <c:v>10.938383999999997</c:v>
                </c:pt>
                <c:pt idx="27">
                  <c:v>8.9403839999999981</c:v>
                </c:pt>
                <c:pt idx="28">
                  <c:v>6.9423839999999979</c:v>
                </c:pt>
                <c:pt idx="29">
                  <c:v>4.9443839999999977</c:v>
                </c:pt>
                <c:pt idx="30">
                  <c:v>2.9463839999999974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1177290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0" y="133350"/>
          <a:ext cx="360045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876300</xdr:colOff>
      <xdr:row>1</xdr:row>
      <xdr:rowOff>19051</xdr:rowOff>
    </xdr:from>
    <xdr:to>
      <xdr:col>5</xdr:col>
      <xdr:colOff>933450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63980" y="110491"/>
          <a:ext cx="378333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13</xdr:col>
      <xdr:colOff>190500</xdr:colOff>
      <xdr:row>21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209550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438150</xdr:colOff>
      <xdr:row>1</xdr:row>
      <xdr:rowOff>28575</xdr:rowOff>
    </xdr:from>
    <xdr:to>
      <xdr:col>4</xdr:col>
      <xdr:colOff>1495425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51610" y="150495"/>
          <a:ext cx="3274695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3"/>
  <sheetViews>
    <sheetView showGridLines="0" tabSelected="1" workbookViewId="0">
      <pane ySplit="6" topLeftCell="A7" activePane="bottomLeft" state="frozen"/>
      <selection pane="bottomLeft" activeCell="I5" sqref="I5"/>
    </sheetView>
  </sheetViews>
  <sheetFormatPr defaultRowHeight="14.4" x14ac:dyDescent="0.3"/>
  <cols>
    <col min="1" max="1" width="2.88671875" customWidth="1"/>
    <col min="2" max="2" width="5" style="10" customWidth="1"/>
    <col min="3" max="3" width="13.88671875" customWidth="1"/>
    <col min="4" max="4" width="14.88671875" style="69" customWidth="1"/>
    <col min="5" max="5" width="22.5546875" style="70" bestFit="1" customWidth="1"/>
    <col min="6" max="6" width="22" style="71" customWidth="1"/>
    <col min="7" max="7" width="20.109375" customWidth="1"/>
    <col min="8" max="8" width="16.44140625" bestFit="1" customWidth="1"/>
    <col min="9" max="9" width="11.109375" style="72" customWidth="1"/>
    <col min="10" max="10" width="12" style="72" bestFit="1" customWidth="1"/>
    <col min="11" max="11" width="11.5546875" customWidth="1"/>
    <col min="12" max="12" width="11.44140625" style="73" customWidth="1"/>
    <col min="13" max="13" width="11.44140625" style="72" bestFit="1" customWidth="1"/>
    <col min="14" max="14" width="12.44140625" style="72" customWidth="1"/>
    <col min="15" max="15" width="12" style="74" customWidth="1"/>
  </cols>
  <sheetData>
    <row r="1" spans="2:15" ht="11.25" customHeight="1" thickBot="1" x14ac:dyDescent="0.35"/>
    <row r="2" spans="2:15" ht="30" customHeight="1" x14ac:dyDescent="0.3">
      <c r="B2" s="206"/>
      <c r="C2" s="207"/>
      <c r="D2" s="207"/>
      <c r="E2" s="207"/>
      <c r="F2" s="208"/>
      <c r="G2" s="197" t="s">
        <v>30</v>
      </c>
      <c r="H2" s="79" t="s">
        <v>31</v>
      </c>
      <c r="I2" s="80">
        <v>100</v>
      </c>
      <c r="J2" s="79" t="s">
        <v>39</v>
      </c>
      <c r="K2" s="80">
        <f>N37+I2</f>
        <v>124.28000000000002</v>
      </c>
      <c r="L2" s="200" t="s">
        <v>33</v>
      </c>
      <c r="M2" s="201"/>
      <c r="N2" s="81">
        <f>I37</f>
        <v>125</v>
      </c>
    </row>
    <row r="3" spans="2:15" ht="30" customHeight="1" x14ac:dyDescent="0.3">
      <c r="B3" s="209"/>
      <c r="C3" s="210"/>
      <c r="D3" s="210"/>
      <c r="E3" s="210"/>
      <c r="F3" s="211"/>
      <c r="G3" s="198"/>
      <c r="H3" s="82" t="s">
        <v>16</v>
      </c>
      <c r="I3" s="83">
        <v>45962</v>
      </c>
      <c r="J3" s="84" t="s">
        <v>34</v>
      </c>
      <c r="K3" s="91">
        <f>K2-I2</f>
        <v>24.280000000000015</v>
      </c>
      <c r="L3" s="202" t="s">
        <v>28</v>
      </c>
      <c r="M3" s="203"/>
      <c r="N3" s="86">
        <f>K3/N2*100</f>
        <v>19.424000000000014</v>
      </c>
    </row>
    <row r="4" spans="2:15" ht="30" customHeight="1" thickBot="1" x14ac:dyDescent="0.35">
      <c r="B4" s="212"/>
      <c r="C4" s="213"/>
      <c r="D4" s="213"/>
      <c r="E4" s="213"/>
      <c r="F4" s="214"/>
      <c r="G4" s="199"/>
      <c r="H4" s="87" t="s">
        <v>35</v>
      </c>
      <c r="I4" s="88">
        <v>25</v>
      </c>
      <c r="J4" s="87" t="s">
        <v>36</v>
      </c>
      <c r="K4" s="89">
        <f>K3/I2*100</f>
        <v>24.280000000000015</v>
      </c>
      <c r="L4" s="204" t="s">
        <v>29</v>
      </c>
      <c r="M4" s="205"/>
      <c r="N4" s="90">
        <f>K3/I2*100</f>
        <v>24.280000000000015</v>
      </c>
    </row>
    <row r="5" spans="2:15" ht="7.5" customHeight="1" x14ac:dyDescent="0.3">
      <c r="K5" s="76"/>
      <c r="L5" s="75"/>
      <c r="M5" s="77"/>
      <c r="N5" s="78"/>
      <c r="O5" s="78"/>
    </row>
    <row r="6" spans="2:15" ht="15.6" x14ac:dyDescent="0.3">
      <c r="B6" s="140" t="s">
        <v>0</v>
      </c>
      <c r="C6" s="92" t="s">
        <v>1</v>
      </c>
      <c r="D6" s="7" t="s">
        <v>44</v>
      </c>
      <c r="E6" s="93" t="s">
        <v>2</v>
      </c>
      <c r="F6" s="7" t="s">
        <v>3</v>
      </c>
      <c r="G6" s="7" t="s">
        <v>4</v>
      </c>
      <c r="H6" s="12" t="s">
        <v>5</v>
      </c>
      <c r="I6" s="12" t="s">
        <v>20</v>
      </c>
      <c r="J6" s="12" t="s">
        <v>22</v>
      </c>
      <c r="K6" s="12" t="s">
        <v>23</v>
      </c>
      <c r="L6" s="12" t="s">
        <v>24</v>
      </c>
      <c r="M6" s="12" t="s">
        <v>25</v>
      </c>
      <c r="N6" s="94" t="s">
        <v>21</v>
      </c>
      <c r="O6"/>
    </row>
    <row r="7" spans="2:15" s="50" customFormat="1" x14ac:dyDescent="0.3">
      <c r="B7" s="141">
        <v>1</v>
      </c>
      <c r="C7" s="52">
        <f>I3</f>
        <v>45962</v>
      </c>
      <c r="D7" s="13" t="s">
        <v>50</v>
      </c>
      <c r="E7" s="13" t="s">
        <v>62</v>
      </c>
      <c r="F7" s="1" t="s">
        <v>52</v>
      </c>
      <c r="G7" s="53" t="s">
        <v>61</v>
      </c>
      <c r="H7" s="125">
        <v>2.62</v>
      </c>
      <c r="I7" s="54">
        <v>5</v>
      </c>
      <c r="J7" s="6" t="s">
        <v>63</v>
      </c>
      <c r="K7" s="55" t="s">
        <v>60</v>
      </c>
      <c r="L7" s="3">
        <f t="shared" ref="L7:L19" si="0">IF(K7="w",(H7-1)*I7,-I7)</f>
        <v>8.1000000000000014</v>
      </c>
      <c r="M7" s="127">
        <f t="shared" ref="M7:M19" si="1">IF(K7="w",(L7/100*2),0)</f>
        <v>0.16200000000000003</v>
      </c>
      <c r="N7" s="128">
        <f t="shared" ref="N7:N19" si="2">L7-M7</f>
        <v>7.9380000000000015</v>
      </c>
      <c r="O7" s="51"/>
    </row>
    <row r="8" spans="2:15" s="50" customFormat="1" x14ac:dyDescent="0.3">
      <c r="B8" s="141">
        <v>2</v>
      </c>
      <c r="C8" s="62">
        <f t="shared" ref="C8" si="3">C7+1</f>
        <v>45963</v>
      </c>
      <c r="D8" s="13" t="s">
        <v>50</v>
      </c>
      <c r="E8" s="13" t="s">
        <v>57</v>
      </c>
      <c r="F8" s="1" t="s">
        <v>56</v>
      </c>
      <c r="G8" s="57" t="s">
        <v>58</v>
      </c>
      <c r="H8" s="126">
        <v>3</v>
      </c>
      <c r="I8" s="58">
        <v>5</v>
      </c>
      <c r="J8" s="63" t="s">
        <v>59</v>
      </c>
      <c r="K8" s="59" t="s">
        <v>60</v>
      </c>
      <c r="L8" s="3">
        <f t="shared" ref="L8:L9" si="4">IF(K8="w",(H8-1)*I8,-I8)</f>
        <v>10</v>
      </c>
      <c r="M8" s="127">
        <f t="shared" ref="M8:M9" si="5">IF(K8="w",(L8/100*2),0)</f>
        <v>0.2</v>
      </c>
      <c r="N8" s="128">
        <f t="shared" ref="N8:N9" si="6">L8-M8</f>
        <v>9.8000000000000007</v>
      </c>
      <c r="O8" s="51"/>
    </row>
    <row r="9" spans="2:15" s="50" customFormat="1" x14ac:dyDescent="0.3">
      <c r="B9" s="141">
        <v>3</v>
      </c>
      <c r="C9" s="52">
        <f>C8+1</f>
        <v>45964</v>
      </c>
      <c r="D9" s="13" t="s">
        <v>50</v>
      </c>
      <c r="E9" s="13" t="s">
        <v>51</v>
      </c>
      <c r="F9" s="1" t="s">
        <v>52</v>
      </c>
      <c r="G9" s="57" t="s">
        <v>53</v>
      </c>
      <c r="H9" s="126">
        <v>3</v>
      </c>
      <c r="I9" s="54">
        <v>5</v>
      </c>
      <c r="J9" s="6" t="s">
        <v>54</v>
      </c>
      <c r="K9" s="137" t="s">
        <v>55</v>
      </c>
      <c r="L9" s="3">
        <f t="shared" si="4"/>
        <v>-5</v>
      </c>
      <c r="M9" s="127">
        <f t="shared" si="5"/>
        <v>0</v>
      </c>
      <c r="N9" s="128">
        <f t="shared" si="6"/>
        <v>-5</v>
      </c>
      <c r="O9" s="51"/>
    </row>
    <row r="10" spans="2:15" s="50" customFormat="1" x14ac:dyDescent="0.3">
      <c r="B10" s="141">
        <v>4</v>
      </c>
      <c r="C10" s="52">
        <f>C9+1</f>
        <v>45965</v>
      </c>
      <c r="D10" s="13" t="s">
        <v>46</v>
      </c>
      <c r="E10" s="13" t="s">
        <v>47</v>
      </c>
      <c r="F10" s="1" t="s">
        <v>48</v>
      </c>
      <c r="G10" s="53" t="s">
        <v>49</v>
      </c>
      <c r="H10" s="126">
        <v>1.92</v>
      </c>
      <c r="I10" s="54">
        <v>5</v>
      </c>
      <c r="J10" s="6" t="s">
        <v>121</v>
      </c>
      <c r="K10" s="55" t="s">
        <v>60</v>
      </c>
      <c r="L10" s="3">
        <f t="shared" si="0"/>
        <v>4.5999999999999996</v>
      </c>
      <c r="M10" s="127">
        <f t="shared" si="1"/>
        <v>9.1999999999999998E-2</v>
      </c>
      <c r="N10" s="128">
        <f t="shared" si="2"/>
        <v>4.508</v>
      </c>
      <c r="O10" s="51"/>
    </row>
    <row r="11" spans="2:15" s="50" customFormat="1" x14ac:dyDescent="0.3">
      <c r="B11" s="141">
        <v>5</v>
      </c>
      <c r="C11" s="61">
        <f t="shared" ref="C11:C36" si="7">C10+1</f>
        <v>45966</v>
      </c>
      <c r="D11" s="13" t="s">
        <v>46</v>
      </c>
      <c r="E11" s="13" t="s">
        <v>119</v>
      </c>
      <c r="F11" s="1" t="s">
        <v>79</v>
      </c>
      <c r="G11" s="57" t="s">
        <v>120</v>
      </c>
      <c r="H11" s="126">
        <v>1.96</v>
      </c>
      <c r="I11" s="54">
        <v>5</v>
      </c>
      <c r="J11" s="6" t="s">
        <v>81</v>
      </c>
      <c r="K11" s="55" t="s">
        <v>60</v>
      </c>
      <c r="L11" s="3">
        <f t="shared" si="0"/>
        <v>4.8</v>
      </c>
      <c r="M11" s="127">
        <f t="shared" si="1"/>
        <v>9.6000000000000002E-2</v>
      </c>
      <c r="N11" s="128">
        <f t="shared" si="2"/>
        <v>4.7039999999999997</v>
      </c>
      <c r="O11" s="51"/>
    </row>
    <row r="12" spans="2:15" s="50" customFormat="1" x14ac:dyDescent="0.3">
      <c r="B12" s="141">
        <v>6</v>
      </c>
      <c r="C12" s="52">
        <f t="shared" si="7"/>
        <v>45967</v>
      </c>
      <c r="D12" s="13" t="s">
        <v>114</v>
      </c>
      <c r="E12" s="13" t="s">
        <v>115</v>
      </c>
      <c r="F12" s="1" t="s">
        <v>79</v>
      </c>
      <c r="G12" s="57" t="s">
        <v>116</v>
      </c>
      <c r="H12" s="126">
        <v>2.6</v>
      </c>
      <c r="I12" s="54">
        <v>5</v>
      </c>
      <c r="J12" s="6" t="s">
        <v>117</v>
      </c>
      <c r="K12" s="55" t="s">
        <v>55</v>
      </c>
      <c r="L12" s="3">
        <f t="shared" si="0"/>
        <v>-5</v>
      </c>
      <c r="M12" s="127">
        <f t="shared" si="1"/>
        <v>0</v>
      </c>
      <c r="N12" s="128">
        <f t="shared" si="2"/>
        <v>-5</v>
      </c>
      <c r="O12" s="51"/>
    </row>
    <row r="13" spans="2:15" s="50" customFormat="1" x14ac:dyDescent="0.3">
      <c r="B13" s="141">
        <v>7</v>
      </c>
      <c r="C13" s="52">
        <f t="shared" si="7"/>
        <v>45968</v>
      </c>
      <c r="D13" s="13" t="s">
        <v>69</v>
      </c>
      <c r="E13" s="13" t="s">
        <v>111</v>
      </c>
      <c r="F13" s="1" t="s">
        <v>52</v>
      </c>
      <c r="G13" s="53" t="s">
        <v>112</v>
      </c>
      <c r="H13" s="125">
        <v>2.36</v>
      </c>
      <c r="I13" s="54">
        <v>5</v>
      </c>
      <c r="J13" s="6" t="s">
        <v>72</v>
      </c>
      <c r="K13" s="55" t="s">
        <v>60</v>
      </c>
      <c r="L13" s="56">
        <f t="shared" si="0"/>
        <v>6.7999999999999989</v>
      </c>
      <c r="M13" s="131">
        <f t="shared" si="1"/>
        <v>0.13599999999999998</v>
      </c>
      <c r="N13" s="132">
        <f t="shared" si="2"/>
        <v>6.6639999999999988</v>
      </c>
      <c r="O13" s="51"/>
    </row>
    <row r="14" spans="2:15" s="50" customFormat="1" x14ac:dyDescent="0.3">
      <c r="B14" s="141">
        <v>8</v>
      </c>
      <c r="C14" s="52">
        <f t="shared" si="7"/>
        <v>45969</v>
      </c>
      <c r="D14" s="13" t="s">
        <v>50</v>
      </c>
      <c r="E14" s="13" t="s">
        <v>110</v>
      </c>
      <c r="F14" s="1" t="s">
        <v>79</v>
      </c>
      <c r="G14" s="53" t="s">
        <v>83</v>
      </c>
      <c r="H14" s="125">
        <v>2.12</v>
      </c>
      <c r="I14" s="54">
        <v>5</v>
      </c>
      <c r="J14" s="6" t="s">
        <v>75</v>
      </c>
      <c r="K14" s="55" t="s">
        <v>60</v>
      </c>
      <c r="L14" s="3">
        <f t="shared" si="0"/>
        <v>5.6000000000000005</v>
      </c>
      <c r="M14" s="127">
        <f t="shared" si="1"/>
        <v>0.11200000000000002</v>
      </c>
      <c r="N14" s="128">
        <f t="shared" si="2"/>
        <v>5.4880000000000004</v>
      </c>
      <c r="O14" s="51"/>
    </row>
    <row r="15" spans="2:15" s="50" customFormat="1" x14ac:dyDescent="0.3">
      <c r="B15" s="141">
        <v>9</v>
      </c>
      <c r="C15" s="62">
        <f t="shared" si="7"/>
        <v>45970</v>
      </c>
      <c r="D15" s="13" t="s">
        <v>50</v>
      </c>
      <c r="E15" s="13" t="s">
        <v>108</v>
      </c>
      <c r="F15" s="1" t="s">
        <v>52</v>
      </c>
      <c r="G15" s="57" t="s">
        <v>58</v>
      </c>
      <c r="H15" s="126">
        <v>1.99</v>
      </c>
      <c r="I15" s="54">
        <v>5</v>
      </c>
      <c r="J15" s="6" t="s">
        <v>75</v>
      </c>
      <c r="K15" s="137" t="s">
        <v>60</v>
      </c>
      <c r="L15" s="60">
        <f t="shared" si="0"/>
        <v>4.95</v>
      </c>
      <c r="M15" s="129">
        <f t="shared" si="1"/>
        <v>9.9000000000000005E-2</v>
      </c>
      <c r="N15" s="130">
        <f t="shared" si="2"/>
        <v>4.851</v>
      </c>
      <c r="O15" s="51"/>
    </row>
    <row r="16" spans="2:15" s="50" customFormat="1" x14ac:dyDescent="0.3">
      <c r="B16" s="141">
        <v>10</v>
      </c>
      <c r="C16" s="167">
        <f t="shared" si="7"/>
        <v>45971</v>
      </c>
      <c r="D16" s="168" t="s">
        <v>88</v>
      </c>
      <c r="E16" s="168"/>
      <c r="F16" s="169"/>
      <c r="G16" s="170"/>
      <c r="H16" s="171"/>
      <c r="I16" s="172"/>
      <c r="J16" s="173"/>
      <c r="K16" s="174"/>
      <c r="L16" s="175">
        <v>0</v>
      </c>
      <c r="M16" s="176">
        <f t="shared" si="1"/>
        <v>0</v>
      </c>
      <c r="N16" s="177">
        <f t="shared" si="2"/>
        <v>0</v>
      </c>
      <c r="O16" s="51"/>
    </row>
    <row r="17" spans="2:15" s="50" customFormat="1" x14ac:dyDescent="0.3">
      <c r="B17" s="141">
        <v>11</v>
      </c>
      <c r="C17" s="167">
        <f t="shared" si="7"/>
        <v>45972</v>
      </c>
      <c r="D17" s="168" t="s">
        <v>88</v>
      </c>
      <c r="E17" s="168"/>
      <c r="F17" s="169"/>
      <c r="G17" s="170"/>
      <c r="H17" s="171"/>
      <c r="I17" s="172"/>
      <c r="J17" s="173"/>
      <c r="K17" s="174"/>
      <c r="L17" s="175">
        <f t="shared" si="0"/>
        <v>0</v>
      </c>
      <c r="M17" s="176">
        <f t="shared" si="1"/>
        <v>0</v>
      </c>
      <c r="N17" s="177">
        <f t="shared" si="2"/>
        <v>0</v>
      </c>
      <c r="O17" s="51"/>
    </row>
    <row r="18" spans="2:15" s="50" customFormat="1" x14ac:dyDescent="0.3">
      <c r="B18" s="141">
        <v>12</v>
      </c>
      <c r="C18" s="167">
        <f t="shared" si="7"/>
        <v>45973</v>
      </c>
      <c r="D18" s="168" t="s">
        <v>88</v>
      </c>
      <c r="E18" s="168"/>
      <c r="F18" s="169"/>
      <c r="G18" s="170"/>
      <c r="H18" s="171"/>
      <c r="I18" s="172"/>
      <c r="J18" s="173"/>
      <c r="K18" s="174"/>
      <c r="L18" s="175">
        <f t="shared" si="0"/>
        <v>0</v>
      </c>
      <c r="M18" s="176">
        <f t="shared" si="1"/>
        <v>0</v>
      </c>
      <c r="N18" s="177">
        <f t="shared" si="2"/>
        <v>0</v>
      </c>
      <c r="O18" s="51"/>
    </row>
    <row r="19" spans="2:15" s="50" customFormat="1" x14ac:dyDescent="0.3">
      <c r="B19" s="141">
        <v>13</v>
      </c>
      <c r="C19" s="62">
        <f t="shared" si="7"/>
        <v>45974</v>
      </c>
      <c r="D19" s="13" t="s">
        <v>89</v>
      </c>
      <c r="E19" s="13" t="s">
        <v>106</v>
      </c>
      <c r="F19" s="1" t="s">
        <v>71</v>
      </c>
      <c r="G19" s="57" t="s">
        <v>49</v>
      </c>
      <c r="H19" s="126">
        <v>2.56</v>
      </c>
      <c r="I19" s="58">
        <v>5</v>
      </c>
      <c r="J19" s="63" t="s">
        <v>107</v>
      </c>
      <c r="K19" s="59" t="s">
        <v>55</v>
      </c>
      <c r="L19" s="60">
        <f t="shared" si="0"/>
        <v>-5</v>
      </c>
      <c r="M19" s="129">
        <f t="shared" si="1"/>
        <v>0</v>
      </c>
      <c r="N19" s="130">
        <f t="shared" si="2"/>
        <v>-5</v>
      </c>
      <c r="O19" s="51"/>
    </row>
    <row r="20" spans="2:15" s="50" customFormat="1" x14ac:dyDescent="0.3">
      <c r="B20" s="141">
        <v>14</v>
      </c>
      <c r="C20" s="62">
        <f t="shared" si="7"/>
        <v>45975</v>
      </c>
      <c r="D20" s="13" t="s">
        <v>89</v>
      </c>
      <c r="E20" s="13" t="s">
        <v>103</v>
      </c>
      <c r="F20" s="1" t="s">
        <v>52</v>
      </c>
      <c r="G20" s="57" t="s">
        <v>104</v>
      </c>
      <c r="H20" s="126">
        <v>2.1800000000000002</v>
      </c>
      <c r="I20" s="58">
        <v>5</v>
      </c>
      <c r="J20" s="63" t="s">
        <v>72</v>
      </c>
      <c r="K20" s="59" t="s">
        <v>60</v>
      </c>
      <c r="L20" s="60">
        <f t="shared" ref="L20:L36" si="8">IF(K20="w",(H20-1)*I20,-I20)</f>
        <v>5.9</v>
      </c>
      <c r="M20" s="129">
        <f t="shared" ref="M20:M36" si="9">IF(K20="w",(L20/100*2),0)</f>
        <v>0.11800000000000001</v>
      </c>
      <c r="N20" s="130">
        <f t="shared" ref="N20:N36" si="10">L20-M20</f>
        <v>5.782</v>
      </c>
      <c r="O20" s="51"/>
    </row>
    <row r="21" spans="2:15" s="50" customFormat="1" x14ac:dyDescent="0.3">
      <c r="B21" s="141">
        <v>15</v>
      </c>
      <c r="C21" s="62">
        <f t="shared" si="7"/>
        <v>45976</v>
      </c>
      <c r="D21" s="13" t="s">
        <v>89</v>
      </c>
      <c r="E21" s="13" t="s">
        <v>100</v>
      </c>
      <c r="F21" s="1" t="s">
        <v>56</v>
      </c>
      <c r="G21" s="57" t="s">
        <v>101</v>
      </c>
      <c r="H21" s="126">
        <v>2.14</v>
      </c>
      <c r="I21" s="58">
        <v>5</v>
      </c>
      <c r="J21" s="63" t="s">
        <v>102</v>
      </c>
      <c r="K21" s="59" t="s">
        <v>60</v>
      </c>
      <c r="L21" s="60">
        <f t="shared" si="8"/>
        <v>5.7000000000000011</v>
      </c>
      <c r="M21" s="129">
        <f t="shared" si="9"/>
        <v>0.11400000000000002</v>
      </c>
      <c r="N21" s="130">
        <f t="shared" si="10"/>
        <v>5.5860000000000012</v>
      </c>
      <c r="O21" s="51"/>
    </row>
    <row r="22" spans="2:15" s="50" customFormat="1" x14ac:dyDescent="0.3">
      <c r="B22" s="141">
        <v>16</v>
      </c>
      <c r="C22" s="62">
        <f t="shared" si="7"/>
        <v>45977</v>
      </c>
      <c r="D22" s="13" t="s">
        <v>89</v>
      </c>
      <c r="E22" s="13" t="s">
        <v>97</v>
      </c>
      <c r="F22" s="1" t="s">
        <v>56</v>
      </c>
      <c r="G22" s="57" t="s">
        <v>98</v>
      </c>
      <c r="H22" s="126">
        <v>4.2</v>
      </c>
      <c r="I22" s="58">
        <v>5</v>
      </c>
      <c r="J22" s="63" t="s">
        <v>99</v>
      </c>
      <c r="K22" s="59" t="s">
        <v>55</v>
      </c>
      <c r="L22" s="60">
        <f t="shared" si="8"/>
        <v>-5</v>
      </c>
      <c r="M22" s="129">
        <f t="shared" si="9"/>
        <v>0</v>
      </c>
      <c r="N22" s="130">
        <f t="shared" si="10"/>
        <v>-5</v>
      </c>
      <c r="O22" s="51"/>
    </row>
    <row r="23" spans="2:15" s="50" customFormat="1" x14ac:dyDescent="0.3">
      <c r="B23" s="141">
        <v>17</v>
      </c>
      <c r="C23" s="62">
        <f t="shared" si="7"/>
        <v>45978</v>
      </c>
      <c r="D23" s="13" t="s">
        <v>89</v>
      </c>
      <c r="E23" s="13" t="s">
        <v>93</v>
      </c>
      <c r="F23" s="1" t="s">
        <v>94</v>
      </c>
      <c r="G23" s="57" t="s">
        <v>95</v>
      </c>
      <c r="H23" s="126">
        <v>2.7</v>
      </c>
      <c r="I23" s="58">
        <v>5</v>
      </c>
      <c r="J23" s="63" t="s">
        <v>96</v>
      </c>
      <c r="K23" s="59" t="s">
        <v>55</v>
      </c>
      <c r="L23" s="60">
        <f t="shared" si="8"/>
        <v>-5</v>
      </c>
      <c r="M23" s="129">
        <f t="shared" si="9"/>
        <v>0</v>
      </c>
      <c r="N23" s="130">
        <f t="shared" si="10"/>
        <v>-5</v>
      </c>
      <c r="O23" s="51"/>
    </row>
    <row r="24" spans="2:15" s="50" customFormat="1" x14ac:dyDescent="0.3">
      <c r="B24" s="141">
        <v>18</v>
      </c>
      <c r="C24" s="62">
        <f t="shared" si="7"/>
        <v>45979</v>
      </c>
      <c r="D24" s="13" t="s">
        <v>89</v>
      </c>
      <c r="E24" s="13" t="s">
        <v>90</v>
      </c>
      <c r="F24" s="1" t="s">
        <v>52</v>
      </c>
      <c r="G24" s="57" t="s">
        <v>91</v>
      </c>
      <c r="H24" s="126">
        <v>3.35</v>
      </c>
      <c r="I24" s="58">
        <v>5</v>
      </c>
      <c r="J24" s="63" t="s">
        <v>92</v>
      </c>
      <c r="K24" s="59" t="s">
        <v>55</v>
      </c>
      <c r="L24" s="60">
        <f t="shared" si="8"/>
        <v>-5</v>
      </c>
      <c r="M24" s="129">
        <f t="shared" si="9"/>
        <v>0</v>
      </c>
      <c r="N24" s="130">
        <f t="shared" si="10"/>
        <v>-5</v>
      </c>
      <c r="O24" s="51"/>
    </row>
    <row r="25" spans="2:15" s="50" customFormat="1" x14ac:dyDescent="0.3">
      <c r="B25" s="141">
        <v>19</v>
      </c>
      <c r="C25" s="167">
        <f t="shared" si="7"/>
        <v>45980</v>
      </c>
      <c r="D25" s="168" t="s">
        <v>88</v>
      </c>
      <c r="E25" s="168"/>
      <c r="F25" s="169"/>
      <c r="G25" s="170"/>
      <c r="H25" s="171"/>
      <c r="I25" s="172"/>
      <c r="J25" s="173"/>
      <c r="K25" s="174"/>
      <c r="L25" s="175">
        <f t="shared" si="8"/>
        <v>0</v>
      </c>
      <c r="M25" s="176">
        <f t="shared" si="9"/>
        <v>0</v>
      </c>
      <c r="N25" s="177">
        <f t="shared" si="10"/>
        <v>0</v>
      </c>
      <c r="O25" s="51"/>
    </row>
    <row r="26" spans="2:15" s="50" customFormat="1" x14ac:dyDescent="0.3">
      <c r="B26" s="141">
        <v>20</v>
      </c>
      <c r="C26" s="167">
        <f t="shared" si="7"/>
        <v>45981</v>
      </c>
      <c r="D26" s="168" t="s">
        <v>88</v>
      </c>
      <c r="E26" s="168"/>
      <c r="F26" s="169"/>
      <c r="G26" s="170"/>
      <c r="H26" s="171"/>
      <c r="I26" s="172"/>
      <c r="J26" s="173"/>
      <c r="K26" s="174"/>
      <c r="L26" s="175">
        <f t="shared" si="8"/>
        <v>0</v>
      </c>
      <c r="M26" s="176">
        <f t="shared" si="9"/>
        <v>0</v>
      </c>
      <c r="N26" s="177">
        <f t="shared" si="10"/>
        <v>0</v>
      </c>
      <c r="O26" s="51"/>
    </row>
    <row r="27" spans="2:15" s="50" customFormat="1" x14ac:dyDescent="0.3">
      <c r="B27" s="141">
        <v>21</v>
      </c>
      <c r="C27" s="62">
        <f t="shared" si="7"/>
        <v>45982</v>
      </c>
      <c r="D27" s="13" t="s">
        <v>85</v>
      </c>
      <c r="E27" s="13" t="s">
        <v>86</v>
      </c>
      <c r="F27" s="1" t="s">
        <v>52</v>
      </c>
      <c r="G27" s="57" t="s">
        <v>87</v>
      </c>
      <c r="H27" s="126">
        <v>2.76</v>
      </c>
      <c r="I27" s="58">
        <v>5</v>
      </c>
      <c r="J27" s="63" t="s">
        <v>54</v>
      </c>
      <c r="K27" s="59" t="s">
        <v>55</v>
      </c>
      <c r="L27" s="60">
        <f t="shared" si="8"/>
        <v>-5</v>
      </c>
      <c r="M27" s="129">
        <f t="shared" si="9"/>
        <v>0</v>
      </c>
      <c r="N27" s="130">
        <f t="shared" si="10"/>
        <v>-5</v>
      </c>
      <c r="O27" s="51"/>
    </row>
    <row r="28" spans="2:15" s="50" customFormat="1" x14ac:dyDescent="0.3">
      <c r="B28" s="141">
        <v>22</v>
      </c>
      <c r="C28" s="62">
        <f t="shared" si="7"/>
        <v>45983</v>
      </c>
      <c r="D28" s="13" t="s">
        <v>50</v>
      </c>
      <c r="E28" s="13" t="s">
        <v>82</v>
      </c>
      <c r="F28" s="1" t="s">
        <v>79</v>
      </c>
      <c r="G28" s="57" t="s">
        <v>83</v>
      </c>
      <c r="H28" s="126">
        <v>2.34</v>
      </c>
      <c r="I28" s="58">
        <v>5</v>
      </c>
      <c r="J28" s="63" t="s">
        <v>84</v>
      </c>
      <c r="K28" s="59" t="s">
        <v>55</v>
      </c>
      <c r="L28" s="60">
        <f t="shared" si="8"/>
        <v>-5</v>
      </c>
      <c r="M28" s="129">
        <f t="shared" si="9"/>
        <v>0</v>
      </c>
      <c r="N28" s="130">
        <f t="shared" si="10"/>
        <v>-5</v>
      </c>
      <c r="O28" s="51"/>
    </row>
    <row r="29" spans="2:15" s="50" customFormat="1" x14ac:dyDescent="0.3">
      <c r="B29" s="141">
        <v>23</v>
      </c>
      <c r="C29" s="62">
        <f t="shared" si="7"/>
        <v>45984</v>
      </c>
      <c r="D29" s="13" t="s">
        <v>50</v>
      </c>
      <c r="E29" s="13" t="s">
        <v>78</v>
      </c>
      <c r="F29" s="1" t="s">
        <v>79</v>
      </c>
      <c r="G29" s="57" t="s">
        <v>80</v>
      </c>
      <c r="H29" s="126">
        <v>2.42</v>
      </c>
      <c r="I29" s="58">
        <v>5</v>
      </c>
      <c r="J29" s="63" t="s">
        <v>81</v>
      </c>
      <c r="K29" s="59" t="s">
        <v>60</v>
      </c>
      <c r="L29" s="60">
        <f t="shared" si="8"/>
        <v>7.1</v>
      </c>
      <c r="M29" s="129">
        <f t="shared" si="9"/>
        <v>0.14199999999999999</v>
      </c>
      <c r="N29" s="130">
        <f t="shared" si="10"/>
        <v>6.9579999999999993</v>
      </c>
      <c r="O29" s="51"/>
    </row>
    <row r="30" spans="2:15" s="50" customFormat="1" x14ac:dyDescent="0.3">
      <c r="B30" s="141">
        <v>24</v>
      </c>
      <c r="C30" s="62">
        <f t="shared" si="7"/>
        <v>45985</v>
      </c>
      <c r="D30" s="13" t="s">
        <v>50</v>
      </c>
      <c r="E30" s="13" t="s">
        <v>76</v>
      </c>
      <c r="F30" s="1" t="s">
        <v>52</v>
      </c>
      <c r="G30" s="57" t="s">
        <v>77</v>
      </c>
      <c r="H30" s="126">
        <v>1.91</v>
      </c>
      <c r="I30" s="58">
        <v>5</v>
      </c>
      <c r="J30" s="63" t="s">
        <v>63</v>
      </c>
      <c r="K30" s="59" t="s">
        <v>55</v>
      </c>
      <c r="L30" s="60">
        <f t="shared" si="8"/>
        <v>-5</v>
      </c>
      <c r="M30" s="129">
        <f t="shared" si="9"/>
        <v>0</v>
      </c>
      <c r="N30" s="130">
        <f t="shared" si="10"/>
        <v>-5</v>
      </c>
      <c r="O30" s="51"/>
    </row>
    <row r="31" spans="2:15" s="50" customFormat="1" x14ac:dyDescent="0.3">
      <c r="B31" s="141">
        <v>25</v>
      </c>
      <c r="C31" s="62">
        <f t="shared" si="7"/>
        <v>45986</v>
      </c>
      <c r="D31" s="13" t="s">
        <v>46</v>
      </c>
      <c r="E31" s="13" t="s">
        <v>152</v>
      </c>
      <c r="F31" s="1" t="s">
        <v>65</v>
      </c>
      <c r="G31" s="57" t="s">
        <v>153</v>
      </c>
      <c r="H31" s="126">
        <v>2.35</v>
      </c>
      <c r="I31" s="58">
        <v>5</v>
      </c>
      <c r="J31" s="63" t="s">
        <v>75</v>
      </c>
      <c r="K31" s="59" t="s">
        <v>55</v>
      </c>
      <c r="L31" s="60">
        <f t="shared" si="8"/>
        <v>-5</v>
      </c>
      <c r="M31" s="129">
        <f t="shared" si="9"/>
        <v>0</v>
      </c>
      <c r="N31" s="130">
        <f t="shared" si="10"/>
        <v>-5</v>
      </c>
      <c r="O31" s="51"/>
    </row>
    <row r="32" spans="2:15" s="50" customFormat="1" x14ac:dyDescent="0.3">
      <c r="B32" s="141">
        <v>26</v>
      </c>
      <c r="C32" s="62">
        <f t="shared" si="7"/>
        <v>45987</v>
      </c>
      <c r="D32" s="13" t="s">
        <v>46</v>
      </c>
      <c r="E32" s="13" t="s">
        <v>158</v>
      </c>
      <c r="F32" s="1" t="s">
        <v>79</v>
      </c>
      <c r="G32" s="57" t="s">
        <v>80</v>
      </c>
      <c r="H32" s="126">
        <v>3.55</v>
      </c>
      <c r="I32" s="58">
        <v>5</v>
      </c>
      <c r="J32" s="63" t="s">
        <v>59</v>
      </c>
      <c r="K32" s="59" t="s">
        <v>60</v>
      </c>
      <c r="L32" s="60">
        <f t="shared" si="8"/>
        <v>12.75</v>
      </c>
      <c r="M32" s="129">
        <f t="shared" si="9"/>
        <v>0.255</v>
      </c>
      <c r="N32" s="130">
        <f t="shared" si="10"/>
        <v>12.494999999999999</v>
      </c>
      <c r="O32" s="51"/>
    </row>
    <row r="33" spans="2:15" s="50" customFormat="1" x14ac:dyDescent="0.3">
      <c r="B33" s="141">
        <v>27</v>
      </c>
      <c r="C33" s="62">
        <f t="shared" si="7"/>
        <v>45988</v>
      </c>
      <c r="D33" s="13" t="s">
        <v>114</v>
      </c>
      <c r="E33" s="13" t="s">
        <v>165</v>
      </c>
      <c r="F33" s="1" t="s">
        <v>56</v>
      </c>
      <c r="G33" s="57" t="s">
        <v>166</v>
      </c>
      <c r="H33" s="126">
        <v>1.94</v>
      </c>
      <c r="I33" s="58">
        <v>5</v>
      </c>
      <c r="J33" s="63" t="s">
        <v>75</v>
      </c>
      <c r="K33" s="59" t="s">
        <v>60</v>
      </c>
      <c r="L33" s="60">
        <f t="shared" si="8"/>
        <v>4.6999999999999993</v>
      </c>
      <c r="M33" s="129">
        <f t="shared" si="9"/>
        <v>9.3999999999999986E-2</v>
      </c>
      <c r="N33" s="130">
        <f t="shared" si="10"/>
        <v>4.605999999999999</v>
      </c>
      <c r="O33" s="51"/>
    </row>
    <row r="34" spans="2:15" s="50" customFormat="1" x14ac:dyDescent="0.3">
      <c r="B34" s="141">
        <v>28</v>
      </c>
      <c r="C34" s="62">
        <f t="shared" si="7"/>
        <v>45989</v>
      </c>
      <c r="D34" s="13" t="s">
        <v>69</v>
      </c>
      <c r="E34" s="13" t="s">
        <v>164</v>
      </c>
      <c r="F34" s="1" t="s">
        <v>71</v>
      </c>
      <c r="G34" s="57" t="s">
        <v>49</v>
      </c>
      <c r="H34" s="126">
        <v>2.36</v>
      </c>
      <c r="I34" s="58">
        <v>5</v>
      </c>
      <c r="J34" s="63" t="s">
        <v>72</v>
      </c>
      <c r="K34" s="59" t="s">
        <v>55</v>
      </c>
      <c r="L34" s="60">
        <f t="shared" si="8"/>
        <v>-5</v>
      </c>
      <c r="M34" s="129">
        <f t="shared" si="9"/>
        <v>0</v>
      </c>
      <c r="N34" s="130">
        <f t="shared" si="10"/>
        <v>-5</v>
      </c>
      <c r="O34" s="51"/>
    </row>
    <row r="35" spans="2:15" s="50" customFormat="1" x14ac:dyDescent="0.3">
      <c r="B35" s="141">
        <v>29</v>
      </c>
      <c r="C35" s="62">
        <f t="shared" si="7"/>
        <v>45990</v>
      </c>
      <c r="D35" s="13" t="s">
        <v>50</v>
      </c>
      <c r="E35" s="13" t="s">
        <v>163</v>
      </c>
      <c r="F35" s="1" t="s">
        <v>94</v>
      </c>
      <c r="G35" s="57" t="s">
        <v>139</v>
      </c>
      <c r="H35" s="126">
        <v>2</v>
      </c>
      <c r="I35" s="58">
        <v>5</v>
      </c>
      <c r="J35" s="63" t="s">
        <v>113</v>
      </c>
      <c r="K35" s="59" t="s">
        <v>60</v>
      </c>
      <c r="L35" s="60">
        <f t="shared" si="8"/>
        <v>5</v>
      </c>
      <c r="M35" s="129">
        <f t="shared" si="9"/>
        <v>0.1</v>
      </c>
      <c r="N35" s="130">
        <f t="shared" si="10"/>
        <v>4.9000000000000004</v>
      </c>
      <c r="O35" s="51"/>
    </row>
    <row r="36" spans="2:15" s="50" customFormat="1" x14ac:dyDescent="0.3">
      <c r="B36" s="141">
        <v>30</v>
      </c>
      <c r="C36" s="62">
        <f t="shared" si="7"/>
        <v>45991</v>
      </c>
      <c r="D36" s="13" t="s">
        <v>50</v>
      </c>
      <c r="E36" s="13" t="s">
        <v>162</v>
      </c>
      <c r="F36" s="1" t="s">
        <v>94</v>
      </c>
      <c r="G36" s="57" t="s">
        <v>139</v>
      </c>
      <c r="H36" s="126">
        <v>2.2000000000000002</v>
      </c>
      <c r="I36" s="58">
        <v>5</v>
      </c>
      <c r="J36" s="63" t="s">
        <v>54</v>
      </c>
      <c r="K36" s="59" t="s">
        <v>55</v>
      </c>
      <c r="L36" s="60">
        <f t="shared" si="8"/>
        <v>-5</v>
      </c>
      <c r="M36" s="129">
        <f t="shared" si="9"/>
        <v>0</v>
      </c>
      <c r="N36" s="130">
        <f t="shared" si="10"/>
        <v>-5</v>
      </c>
      <c r="O36" s="51"/>
    </row>
    <row r="37" spans="2:15" s="50" customFormat="1" x14ac:dyDescent="0.3">
      <c r="B37" s="142"/>
      <c r="C37" s="143"/>
      <c r="D37" s="144"/>
      <c r="E37" s="145"/>
      <c r="F37" s="146"/>
      <c r="G37" s="146"/>
      <c r="H37" s="146"/>
      <c r="I37" s="147">
        <f>SUM(I7:I36)</f>
        <v>125</v>
      </c>
      <c r="J37" s="148" t="s">
        <v>27</v>
      </c>
      <c r="K37" s="149" t="s">
        <v>11</v>
      </c>
      <c r="L37" s="150">
        <f>SUM(L7:L36)</f>
        <v>26.000000000000011</v>
      </c>
      <c r="M37" s="150">
        <f>SUM(M7:M36)</f>
        <v>1.7200000000000004</v>
      </c>
      <c r="N37" s="151">
        <f>L37-M37</f>
        <v>24.280000000000012</v>
      </c>
      <c r="O37" s="51"/>
    </row>
    <row r="38" spans="2:15" s="50" customFormat="1" x14ac:dyDescent="0.3">
      <c r="B38" s="142"/>
      <c r="C38" s="152"/>
      <c r="D38" s="153"/>
      <c r="E38" s="154"/>
      <c r="F38" s="155"/>
      <c r="G38" s="156"/>
      <c r="H38" s="157"/>
      <c r="I38" s="156"/>
      <c r="J38" s="156"/>
      <c r="K38" s="156"/>
      <c r="L38" s="157"/>
      <c r="M38" s="158"/>
      <c r="N38" s="159"/>
      <c r="O38" s="51"/>
    </row>
    <row r="39" spans="2:15" ht="8.25" customHeight="1" x14ac:dyDescent="0.3">
      <c r="C39" s="69"/>
      <c r="D39" s="70"/>
      <c r="E39" s="71"/>
      <c r="F39"/>
      <c r="H39" s="72"/>
      <c r="J39"/>
      <c r="K39" s="73"/>
      <c r="L39" s="72"/>
      <c r="N39" s="74"/>
      <c r="O39"/>
    </row>
    <row r="40" spans="2:15" x14ac:dyDescent="0.3">
      <c r="C40" s="69"/>
      <c r="D40" s="70"/>
      <c r="E40" s="71"/>
      <c r="F40"/>
      <c r="H40" s="72"/>
      <c r="J40"/>
      <c r="K40" s="73"/>
      <c r="L40" s="72"/>
      <c r="N40" s="74"/>
      <c r="O40"/>
    </row>
    <row r="41" spans="2:15" x14ac:dyDescent="0.3">
      <c r="C41" s="69"/>
      <c r="D41" s="70"/>
      <c r="E41" s="71"/>
      <c r="F41"/>
      <c r="H41" s="72"/>
      <c r="J41"/>
      <c r="K41" s="73"/>
      <c r="L41" s="72"/>
      <c r="N41" s="74"/>
      <c r="O41"/>
    </row>
    <row r="42" spans="2:15" x14ac:dyDescent="0.3">
      <c r="C42" s="69"/>
      <c r="D42" s="70"/>
      <c r="E42" s="71"/>
      <c r="F42"/>
      <c r="H42" s="72"/>
      <c r="J42"/>
      <c r="K42" s="73"/>
      <c r="L42" s="72"/>
      <c r="N42" s="74"/>
      <c r="O42"/>
    </row>
    <row r="43" spans="2:15" x14ac:dyDescent="0.3">
      <c r="C43" s="69"/>
      <c r="D43" s="70"/>
      <c r="E43" s="71"/>
      <c r="F43"/>
      <c r="H43" s="72"/>
      <c r="J43"/>
      <c r="K43" s="73"/>
      <c r="L43" s="72"/>
      <c r="N43" s="74"/>
      <c r="O43"/>
    </row>
    <row r="44" spans="2:15" x14ac:dyDescent="0.3">
      <c r="C44" s="69"/>
      <c r="D44" s="70"/>
      <c r="E44" s="71"/>
      <c r="F44"/>
      <c r="H44" s="72"/>
      <c r="J44"/>
      <c r="K44" s="73"/>
      <c r="L44" s="72"/>
      <c r="N44" s="74"/>
      <c r="O44"/>
    </row>
    <row r="45" spans="2:15" x14ac:dyDescent="0.3">
      <c r="C45" s="69"/>
      <c r="D45" s="70"/>
      <c r="E45" s="71"/>
      <c r="H45" s="72"/>
      <c r="J45"/>
      <c r="K45" s="73"/>
      <c r="L45" s="72"/>
      <c r="N45" s="74"/>
      <c r="O45"/>
    </row>
    <row r="46" spans="2:15" x14ac:dyDescent="0.3">
      <c r="C46" s="69"/>
      <c r="D46" s="70"/>
      <c r="E46" s="71"/>
      <c r="F46"/>
      <c r="H46" s="72"/>
      <c r="J46"/>
      <c r="K46" s="73"/>
      <c r="L46" s="72"/>
      <c r="N46" s="74"/>
      <c r="O46"/>
    </row>
    <row r="47" spans="2:15" x14ac:dyDescent="0.3">
      <c r="C47" s="69"/>
      <c r="D47" s="70"/>
      <c r="E47" s="71"/>
      <c r="F47"/>
      <c r="H47" s="72"/>
      <c r="J47"/>
      <c r="K47" s="73"/>
      <c r="L47" s="72"/>
      <c r="N47" s="74"/>
      <c r="O47"/>
    </row>
    <row r="48" spans="2:15" x14ac:dyDescent="0.3">
      <c r="C48" s="69"/>
      <c r="D48" s="70"/>
      <c r="E48" s="71"/>
      <c r="F48"/>
      <c r="H48" s="72"/>
      <c r="J48"/>
      <c r="K48" s="73"/>
      <c r="L48" s="72"/>
      <c r="N48" s="74"/>
      <c r="O48"/>
    </row>
    <row r="49" spans="3:15" x14ac:dyDescent="0.3">
      <c r="C49" s="69"/>
      <c r="D49" s="70"/>
      <c r="E49" s="71"/>
      <c r="F49"/>
      <c r="H49" s="72"/>
      <c r="J49"/>
      <c r="K49" s="73"/>
      <c r="L49" s="72"/>
      <c r="N49" s="74"/>
      <c r="O49"/>
    </row>
    <row r="50" spans="3:15" x14ac:dyDescent="0.3">
      <c r="C50" s="69"/>
      <c r="D50" s="70"/>
      <c r="E50" s="71"/>
      <c r="F50"/>
      <c r="H50" s="72"/>
      <c r="J50"/>
      <c r="K50" s="73"/>
      <c r="L50" s="72"/>
      <c r="N50" s="74"/>
      <c r="O50"/>
    </row>
    <row r="51" spans="3:15" x14ac:dyDescent="0.3">
      <c r="C51" s="69"/>
      <c r="D51" s="70"/>
      <c r="E51" s="71"/>
      <c r="F51"/>
      <c r="H51" s="72"/>
      <c r="J51"/>
      <c r="K51" s="73"/>
      <c r="L51" s="72"/>
      <c r="N51" s="74"/>
      <c r="O51"/>
    </row>
    <row r="52" spans="3:15" x14ac:dyDescent="0.3">
      <c r="C52" s="69"/>
      <c r="D52" s="70"/>
      <c r="E52" s="71"/>
      <c r="F52"/>
      <c r="H52" s="72"/>
      <c r="J52"/>
      <c r="K52" s="73"/>
      <c r="L52" s="72"/>
      <c r="N52" s="74"/>
      <c r="O52"/>
    </row>
    <row r="53" spans="3:15" x14ac:dyDescent="0.3">
      <c r="C53" s="69"/>
      <c r="D53" s="70"/>
      <c r="E53" s="71"/>
      <c r="F53"/>
      <c r="H53" s="72"/>
      <c r="J53"/>
      <c r="K53" s="73"/>
      <c r="L53" s="72"/>
      <c r="N53" s="74"/>
      <c r="O53"/>
    </row>
    <row r="54" spans="3:15" x14ac:dyDescent="0.3">
      <c r="C54" s="69"/>
      <c r="D54" s="70"/>
      <c r="E54" s="71"/>
      <c r="F54"/>
      <c r="H54" s="72"/>
      <c r="J54"/>
      <c r="K54" s="73"/>
      <c r="L54" s="72"/>
      <c r="N54" s="74"/>
      <c r="O54"/>
    </row>
    <row r="55" spans="3:15" x14ac:dyDescent="0.3">
      <c r="C55" s="69"/>
      <c r="D55" s="70"/>
      <c r="E55" s="71"/>
      <c r="F55"/>
      <c r="H55" s="72"/>
      <c r="J55"/>
      <c r="K55" s="73"/>
      <c r="L55" s="72"/>
      <c r="N55" s="74"/>
      <c r="O55"/>
    </row>
    <row r="56" spans="3:15" x14ac:dyDescent="0.3">
      <c r="C56" s="69"/>
      <c r="D56" s="70"/>
      <c r="E56" s="71"/>
      <c r="F56"/>
      <c r="H56" s="72"/>
      <c r="J56"/>
      <c r="K56" s="73"/>
      <c r="L56" s="72"/>
      <c r="N56" s="74"/>
      <c r="O56"/>
    </row>
    <row r="57" spans="3:15" x14ac:dyDescent="0.3">
      <c r="C57" s="69"/>
      <c r="D57" s="70"/>
      <c r="E57" s="71"/>
      <c r="F57"/>
      <c r="H57" s="72"/>
      <c r="J57"/>
      <c r="K57" s="73"/>
      <c r="L57" s="72"/>
      <c r="N57" s="74"/>
      <c r="O57"/>
    </row>
    <row r="58" spans="3:15" x14ac:dyDescent="0.3">
      <c r="C58" s="69"/>
      <c r="D58" s="70"/>
      <c r="E58" s="71"/>
      <c r="F58"/>
      <c r="H58" s="72"/>
      <c r="J58"/>
      <c r="K58" s="73"/>
      <c r="L58" s="72"/>
      <c r="N58" s="74"/>
      <c r="O58"/>
    </row>
    <row r="59" spans="3:15" x14ac:dyDescent="0.3">
      <c r="C59" s="69"/>
      <c r="D59" s="70"/>
      <c r="E59" s="71"/>
      <c r="F59"/>
      <c r="H59" s="72"/>
      <c r="J59"/>
      <c r="K59" s="73"/>
      <c r="L59" s="72"/>
      <c r="N59" s="74"/>
      <c r="O59"/>
    </row>
    <row r="60" spans="3:15" x14ac:dyDescent="0.3">
      <c r="C60" s="69"/>
      <c r="D60" s="70"/>
      <c r="E60" s="71"/>
      <c r="F60"/>
      <c r="H60" s="72"/>
      <c r="J60"/>
      <c r="K60" s="73"/>
      <c r="L60" s="72"/>
      <c r="N60" s="74"/>
      <c r="O60"/>
    </row>
    <row r="61" spans="3:15" x14ac:dyDescent="0.3">
      <c r="C61" s="69"/>
      <c r="D61" s="70"/>
      <c r="E61" s="71"/>
      <c r="F61"/>
      <c r="H61" s="72"/>
      <c r="J61"/>
      <c r="K61" s="73"/>
      <c r="L61" s="72"/>
      <c r="N61" s="74"/>
      <c r="O61"/>
    </row>
    <row r="62" spans="3:15" x14ac:dyDescent="0.3">
      <c r="C62" s="69"/>
      <c r="D62" s="70"/>
      <c r="E62" s="71"/>
      <c r="F62"/>
      <c r="H62" s="72"/>
      <c r="J62"/>
      <c r="K62" s="73"/>
      <c r="L62" s="72"/>
      <c r="N62" s="74"/>
      <c r="O62"/>
    </row>
    <row r="63" spans="3:15" x14ac:dyDescent="0.3">
      <c r="C63" s="69"/>
      <c r="D63" s="70"/>
      <c r="E63" s="71"/>
      <c r="F63"/>
      <c r="H63" s="72"/>
      <c r="J63"/>
      <c r="K63" s="73"/>
      <c r="L63" s="72"/>
      <c r="N63" s="74"/>
      <c r="O63"/>
    </row>
  </sheetData>
  <mergeCells count="5">
    <mergeCell ref="G2:G4"/>
    <mergeCell ref="L2:M2"/>
    <mergeCell ref="L3:M3"/>
    <mergeCell ref="L4:M4"/>
    <mergeCell ref="B2:F4"/>
  </mergeCells>
  <conditionalFormatting sqref="K6:K63">
    <cfRule type="cellIs" dxfId="15" priority="21" operator="equal">
      <formula>"L"</formula>
    </cfRule>
    <cfRule type="cellIs" dxfId="14" priority="22" operator="equal">
      <formula>"D"</formula>
    </cfRule>
    <cfRule type="cellIs" dxfId="13" priority="23" operator="equal">
      <formula>"W"</formula>
    </cfRule>
  </conditionalFormatting>
  <conditionalFormatting sqref="L1 L5 L64:L1048576">
    <cfRule type="cellIs" dxfId="12" priority="168" operator="equal">
      <formula>"L"</formula>
    </cfRule>
    <cfRule type="cellIs" dxfId="11" priority="169" operator="equal">
      <formula>"D"</formula>
    </cfRule>
    <cfRule type="cellIs" dxfId="10" priority="170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5"/>
  <sheetViews>
    <sheetView showGridLines="0" workbookViewId="0">
      <pane ySplit="2" topLeftCell="A3" activePane="bottomLeft" state="frozen"/>
      <selection pane="bottomLeft" activeCell="P21" sqref="P21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49" t="s">
        <v>45</v>
      </c>
    </row>
    <row r="4" spans="2:4" ht="21" customHeight="1" x14ac:dyDescent="0.3">
      <c r="B4" s="45" t="s">
        <v>0</v>
      </c>
      <c r="C4" s="45" t="s">
        <v>42</v>
      </c>
      <c r="D4" s="45" t="s">
        <v>43</v>
      </c>
    </row>
    <row r="5" spans="2:4" x14ac:dyDescent="0.3">
      <c r="B5" s="48">
        <v>0</v>
      </c>
      <c r="C5" s="46">
        <v>0</v>
      </c>
      <c r="D5" s="47">
        <v>0</v>
      </c>
    </row>
    <row r="6" spans="2:4" x14ac:dyDescent="0.3">
      <c r="B6" s="48">
        <v>1</v>
      </c>
      <c r="C6" s="46">
        <f>'FTR - Results'!N7</f>
        <v>7.9380000000000015</v>
      </c>
      <c r="D6" s="47">
        <f>D5+C6</f>
        <v>7.9380000000000015</v>
      </c>
    </row>
    <row r="7" spans="2:4" x14ac:dyDescent="0.3">
      <c r="B7" s="48">
        <v>2</v>
      </c>
      <c r="C7" s="46">
        <f>'FTR - Results'!N8</f>
        <v>9.8000000000000007</v>
      </c>
      <c r="D7" s="47">
        <f t="shared" ref="D7:D35" si="0">D6+C7</f>
        <v>17.738000000000003</v>
      </c>
    </row>
    <row r="8" spans="2:4" x14ac:dyDescent="0.3">
      <c r="B8" s="48">
        <v>3</v>
      </c>
      <c r="C8" s="46">
        <f>'FTR - Results'!N9</f>
        <v>-5</v>
      </c>
      <c r="D8" s="47">
        <f t="shared" si="0"/>
        <v>12.738000000000003</v>
      </c>
    </row>
    <row r="9" spans="2:4" x14ac:dyDescent="0.3">
      <c r="B9" s="48">
        <v>4</v>
      </c>
      <c r="C9" s="46">
        <f>'FTR - Results'!N10</f>
        <v>4.508</v>
      </c>
      <c r="D9" s="47">
        <f t="shared" si="0"/>
        <v>17.246000000000002</v>
      </c>
    </row>
    <row r="10" spans="2:4" x14ac:dyDescent="0.3">
      <c r="B10" s="48">
        <v>5</v>
      </c>
      <c r="C10" s="46">
        <f>'FTR - Results'!N11</f>
        <v>4.7039999999999997</v>
      </c>
      <c r="D10" s="47">
        <f t="shared" si="0"/>
        <v>21.950000000000003</v>
      </c>
    </row>
    <row r="11" spans="2:4" x14ac:dyDescent="0.3">
      <c r="B11" s="48">
        <v>6</v>
      </c>
      <c r="C11" s="46">
        <f>'FTR - Results'!N12</f>
        <v>-5</v>
      </c>
      <c r="D11" s="47">
        <f t="shared" si="0"/>
        <v>16.950000000000003</v>
      </c>
    </row>
    <row r="12" spans="2:4" x14ac:dyDescent="0.3">
      <c r="B12" s="48">
        <v>7</v>
      </c>
      <c r="C12" s="46">
        <f>'FTR - Results'!N13</f>
        <v>6.6639999999999988</v>
      </c>
      <c r="D12" s="47">
        <f t="shared" si="0"/>
        <v>23.614000000000001</v>
      </c>
    </row>
    <row r="13" spans="2:4" x14ac:dyDescent="0.3">
      <c r="B13" s="48">
        <v>8</v>
      </c>
      <c r="C13" s="46">
        <f>'FTR - Results'!N14</f>
        <v>5.4880000000000004</v>
      </c>
      <c r="D13" s="47">
        <f t="shared" si="0"/>
        <v>29.102</v>
      </c>
    </row>
    <row r="14" spans="2:4" x14ac:dyDescent="0.3">
      <c r="B14" s="48">
        <v>9</v>
      </c>
      <c r="C14" s="46">
        <f>'FTR - Results'!N15</f>
        <v>4.851</v>
      </c>
      <c r="D14" s="47">
        <f t="shared" si="0"/>
        <v>33.953000000000003</v>
      </c>
    </row>
    <row r="15" spans="2:4" x14ac:dyDescent="0.3">
      <c r="B15" s="48">
        <v>10</v>
      </c>
      <c r="C15" s="46">
        <f>'FTR - Results'!N16</f>
        <v>0</v>
      </c>
      <c r="D15" s="47">
        <f t="shared" si="0"/>
        <v>33.953000000000003</v>
      </c>
    </row>
    <row r="16" spans="2:4" x14ac:dyDescent="0.3">
      <c r="B16" s="48">
        <v>11</v>
      </c>
      <c r="C16" s="46">
        <f>'FTR - Results'!N17</f>
        <v>0</v>
      </c>
      <c r="D16" s="47">
        <f t="shared" si="0"/>
        <v>33.953000000000003</v>
      </c>
    </row>
    <row r="17" spans="2:4" x14ac:dyDescent="0.3">
      <c r="B17" s="48">
        <v>12</v>
      </c>
      <c r="C17" s="46">
        <f>'FTR - Results'!N18</f>
        <v>0</v>
      </c>
      <c r="D17" s="47">
        <f t="shared" si="0"/>
        <v>33.953000000000003</v>
      </c>
    </row>
    <row r="18" spans="2:4" x14ac:dyDescent="0.3">
      <c r="B18" s="48">
        <v>13</v>
      </c>
      <c r="C18" s="46">
        <f>'FTR - Results'!N19</f>
        <v>-5</v>
      </c>
      <c r="D18" s="47">
        <f t="shared" si="0"/>
        <v>28.953000000000003</v>
      </c>
    </row>
    <row r="19" spans="2:4" x14ac:dyDescent="0.3">
      <c r="B19" s="48">
        <v>14</v>
      </c>
      <c r="C19" s="46">
        <f>'FTR - Results'!N20</f>
        <v>5.782</v>
      </c>
      <c r="D19" s="47">
        <f t="shared" si="0"/>
        <v>34.734999999999999</v>
      </c>
    </row>
    <row r="20" spans="2:4" x14ac:dyDescent="0.3">
      <c r="B20" s="48">
        <v>15</v>
      </c>
      <c r="C20" s="46">
        <f>'FTR - Results'!N21</f>
        <v>5.5860000000000012</v>
      </c>
      <c r="D20" s="47">
        <f t="shared" si="0"/>
        <v>40.320999999999998</v>
      </c>
    </row>
    <row r="21" spans="2:4" x14ac:dyDescent="0.3">
      <c r="B21" s="48">
        <v>16</v>
      </c>
      <c r="C21" s="46">
        <f>'FTR - Results'!N22</f>
        <v>-5</v>
      </c>
      <c r="D21" s="47">
        <f t="shared" si="0"/>
        <v>35.320999999999998</v>
      </c>
    </row>
    <row r="22" spans="2:4" x14ac:dyDescent="0.3">
      <c r="B22" s="48">
        <v>17</v>
      </c>
      <c r="C22" s="46">
        <f>'FTR - Results'!N23</f>
        <v>-5</v>
      </c>
      <c r="D22" s="47">
        <f t="shared" si="0"/>
        <v>30.320999999999998</v>
      </c>
    </row>
    <row r="23" spans="2:4" x14ac:dyDescent="0.3">
      <c r="B23" s="48">
        <v>18</v>
      </c>
      <c r="C23" s="46">
        <f>'FTR - Results'!N24</f>
        <v>-5</v>
      </c>
      <c r="D23" s="47">
        <f t="shared" si="0"/>
        <v>25.320999999999998</v>
      </c>
    </row>
    <row r="24" spans="2:4" x14ac:dyDescent="0.3">
      <c r="B24" s="48">
        <v>19</v>
      </c>
      <c r="C24" s="46">
        <f>'FTR - Results'!N25</f>
        <v>0</v>
      </c>
      <c r="D24" s="47">
        <f t="shared" si="0"/>
        <v>25.320999999999998</v>
      </c>
    </row>
    <row r="25" spans="2:4" x14ac:dyDescent="0.3">
      <c r="B25" s="48">
        <v>20</v>
      </c>
      <c r="C25" s="46">
        <f>'FTR - Results'!N26</f>
        <v>0</v>
      </c>
      <c r="D25" s="47">
        <f t="shared" si="0"/>
        <v>25.320999999999998</v>
      </c>
    </row>
    <row r="26" spans="2:4" x14ac:dyDescent="0.3">
      <c r="B26" s="48">
        <v>21</v>
      </c>
      <c r="C26" s="46">
        <f>'FTR - Results'!N27</f>
        <v>-5</v>
      </c>
      <c r="D26" s="47">
        <f t="shared" si="0"/>
        <v>20.320999999999998</v>
      </c>
    </row>
    <row r="27" spans="2:4" x14ac:dyDescent="0.3">
      <c r="B27" s="48">
        <v>22</v>
      </c>
      <c r="C27" s="46">
        <f>'FTR - Results'!N28</f>
        <v>-5</v>
      </c>
      <c r="D27" s="47">
        <f t="shared" si="0"/>
        <v>15.320999999999998</v>
      </c>
    </row>
    <row r="28" spans="2:4" x14ac:dyDescent="0.3">
      <c r="B28" s="48">
        <v>23</v>
      </c>
      <c r="C28" s="46">
        <f>'FTR - Results'!N29</f>
        <v>6.9579999999999993</v>
      </c>
      <c r="D28" s="47">
        <f t="shared" si="0"/>
        <v>22.278999999999996</v>
      </c>
    </row>
    <row r="29" spans="2:4" x14ac:dyDescent="0.3">
      <c r="B29" s="48">
        <v>24</v>
      </c>
      <c r="C29" s="46">
        <f>'FTR - Results'!N30</f>
        <v>-5</v>
      </c>
      <c r="D29" s="47">
        <f t="shared" si="0"/>
        <v>17.278999999999996</v>
      </c>
    </row>
    <row r="30" spans="2:4" x14ac:dyDescent="0.3">
      <c r="B30" s="48">
        <v>25</v>
      </c>
      <c r="C30" s="46">
        <f>'FTR - Results'!N31</f>
        <v>-5</v>
      </c>
      <c r="D30" s="47">
        <f t="shared" si="0"/>
        <v>12.278999999999996</v>
      </c>
    </row>
    <row r="31" spans="2:4" x14ac:dyDescent="0.3">
      <c r="B31" s="48">
        <v>26</v>
      </c>
      <c r="C31" s="46">
        <f>'FTR - Results'!N32</f>
        <v>12.494999999999999</v>
      </c>
      <c r="D31" s="47">
        <f t="shared" si="0"/>
        <v>24.773999999999994</v>
      </c>
    </row>
    <row r="32" spans="2:4" x14ac:dyDescent="0.3">
      <c r="B32" s="48">
        <v>27</v>
      </c>
      <c r="C32" s="46">
        <f>'FTR - Results'!N33</f>
        <v>4.605999999999999</v>
      </c>
      <c r="D32" s="47">
        <f t="shared" si="0"/>
        <v>29.379999999999992</v>
      </c>
    </row>
    <row r="33" spans="2:4" x14ac:dyDescent="0.3">
      <c r="B33" s="48">
        <v>28</v>
      </c>
      <c r="C33" s="46">
        <f>'FTR - Results'!N34</f>
        <v>-5</v>
      </c>
      <c r="D33" s="47">
        <f t="shared" si="0"/>
        <v>24.379999999999992</v>
      </c>
    </row>
    <row r="34" spans="2:4" x14ac:dyDescent="0.3">
      <c r="B34" s="48">
        <v>29</v>
      </c>
      <c r="C34" s="46">
        <f>'FTR - Results'!N35</f>
        <v>4.9000000000000004</v>
      </c>
      <c r="D34" s="47">
        <f t="shared" si="0"/>
        <v>29.279999999999994</v>
      </c>
    </row>
    <row r="35" spans="2:4" x14ac:dyDescent="0.3">
      <c r="B35" s="48">
        <v>30</v>
      </c>
      <c r="C35" s="46">
        <f>'FTR - Results'!N36</f>
        <v>-5</v>
      </c>
      <c r="D35" s="47">
        <f t="shared" si="0"/>
        <v>24.279999999999994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6"/>
  <sheetViews>
    <sheetView showGridLines="0" workbookViewId="0">
      <pane ySplit="6" topLeftCell="A10" activePane="bottomLeft" state="frozen"/>
      <selection pane="bottomLeft" activeCell="I19" sqref="I19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8.109375" customWidth="1"/>
    <col min="6" max="6" width="18.44140625" customWidth="1"/>
    <col min="7" max="7" width="21.44140625" customWidth="1"/>
    <col min="8" max="8" width="10.44140625" customWidth="1"/>
    <col min="9" max="9" width="12" customWidth="1"/>
    <col min="10" max="10" width="11.109375" style="10" customWidth="1"/>
    <col min="11" max="11" width="10" style="20" customWidth="1"/>
    <col min="12" max="12" width="12.44140625" customWidth="1"/>
    <col min="13" max="13" width="9.88671875" style="10" customWidth="1"/>
    <col min="14" max="14" width="11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2"/>
      <c r="C2" s="23"/>
      <c r="D2" s="23"/>
      <c r="E2" s="23"/>
      <c r="F2" s="27"/>
      <c r="G2" s="215" t="s">
        <v>13</v>
      </c>
      <c r="H2" s="33" t="s">
        <v>14</v>
      </c>
      <c r="I2" s="44">
        <v>1000</v>
      </c>
      <c r="J2"/>
      <c r="K2" s="28"/>
      <c r="N2" s="38" t="s">
        <v>15</v>
      </c>
      <c r="O2" s="39">
        <f>O36</f>
        <v>1039.4540665051886</v>
      </c>
    </row>
    <row r="3" spans="2:15" ht="21" customHeight="1" x14ac:dyDescent="0.4">
      <c r="B3" s="29"/>
      <c r="C3" s="30"/>
      <c r="D3" s="30"/>
      <c r="E3" s="30"/>
      <c r="F3" s="31"/>
      <c r="G3" s="216"/>
      <c r="H3" s="34" t="s">
        <v>16</v>
      </c>
      <c r="I3" s="35">
        <f>'FTR - Results'!I3</f>
        <v>45962</v>
      </c>
      <c r="J3"/>
      <c r="K3" s="28"/>
      <c r="N3" s="40" t="s">
        <v>17</v>
      </c>
      <c r="O3" s="41">
        <f>O2-I2</f>
        <v>39.454066505188621</v>
      </c>
    </row>
    <row r="4" spans="2:15" ht="21" customHeight="1" thickBot="1" x14ac:dyDescent="0.4">
      <c r="B4" s="24"/>
      <c r="C4" s="25"/>
      <c r="D4" s="26"/>
      <c r="E4" s="26"/>
      <c r="F4" s="32"/>
      <c r="G4" s="217"/>
      <c r="H4" s="36" t="s">
        <v>18</v>
      </c>
      <c r="I4" s="37">
        <v>25</v>
      </c>
      <c r="J4"/>
      <c r="K4" s="28"/>
      <c r="N4" s="42" t="s">
        <v>19</v>
      </c>
      <c r="O4" s="43">
        <f>SUM(O2-I2)/I2*100</f>
        <v>3.9454066505188621</v>
      </c>
    </row>
    <row r="5" spans="2:15" ht="7.5" customHeight="1" x14ac:dyDescent="0.3"/>
    <row r="6" spans="2:15" ht="15.6" x14ac:dyDescent="0.3">
      <c r="B6" s="12" t="s">
        <v>0</v>
      </c>
      <c r="C6" s="7" t="s">
        <v>1</v>
      </c>
      <c r="D6" s="8" t="s">
        <v>44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8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3">
      <c r="B7" s="16">
        <v>1</v>
      </c>
      <c r="C7" s="15">
        <f>I3</f>
        <v>45962</v>
      </c>
      <c r="D7" s="13" t="s">
        <v>50</v>
      </c>
      <c r="E7" s="5" t="s">
        <v>73</v>
      </c>
      <c r="F7" s="1" t="s">
        <v>52</v>
      </c>
      <c r="G7" s="1" t="s">
        <v>74</v>
      </c>
      <c r="H7" s="2">
        <v>2.04</v>
      </c>
      <c r="I7" s="19">
        <f>L7/16.5</f>
        <v>60.606060606060609</v>
      </c>
      <c r="J7" s="6" t="s">
        <v>75</v>
      </c>
      <c r="K7" s="21" t="s">
        <v>60</v>
      </c>
      <c r="L7" s="4">
        <f>I2</f>
        <v>1000</v>
      </c>
      <c r="M7" s="3">
        <f t="shared" ref="M7:M8" si="0">IF(K7="w",(H7-1)*I7,-I7)</f>
        <v>63.030303030303038</v>
      </c>
      <c r="N7" s="3">
        <f t="shared" ref="N7:N9" si="1">IF(K7="w",(M7/100*2),0)</f>
        <v>1.2606060606060607</v>
      </c>
      <c r="O7" s="17">
        <f>L7+M7-N7</f>
        <v>1061.769696969697</v>
      </c>
    </row>
    <row r="8" spans="2:15" x14ac:dyDescent="0.3">
      <c r="B8" s="16">
        <v>2</v>
      </c>
      <c r="C8" s="161">
        <f t="shared" ref="C8:C36" si="2">C7+1</f>
        <v>45963</v>
      </c>
      <c r="D8" s="13" t="s">
        <v>69</v>
      </c>
      <c r="E8" s="5" t="s">
        <v>70</v>
      </c>
      <c r="F8" s="1" t="s">
        <v>71</v>
      </c>
      <c r="G8" s="1" t="s">
        <v>49</v>
      </c>
      <c r="H8" s="2">
        <v>2.04</v>
      </c>
      <c r="I8" s="19">
        <f t="shared" ref="I8:I36" si="3">L8/16.5</f>
        <v>64.349678604224053</v>
      </c>
      <c r="J8" s="6" t="s">
        <v>72</v>
      </c>
      <c r="K8" s="21" t="s">
        <v>55</v>
      </c>
      <c r="L8" s="17">
        <f t="shared" ref="L8:L9" si="4">O7</f>
        <v>1061.769696969697</v>
      </c>
      <c r="M8" s="3">
        <f t="shared" si="0"/>
        <v>-64.349678604224053</v>
      </c>
      <c r="N8" s="3">
        <f t="shared" si="1"/>
        <v>0</v>
      </c>
      <c r="O8" s="17">
        <f t="shared" ref="O8:O36" si="5">L8+M8-N8</f>
        <v>997.42001836547286</v>
      </c>
    </row>
    <row r="9" spans="2:15" x14ac:dyDescent="0.3">
      <c r="B9" s="16">
        <v>3</v>
      </c>
      <c r="C9" s="161">
        <f t="shared" si="2"/>
        <v>45964</v>
      </c>
      <c r="D9" s="13" t="s">
        <v>50</v>
      </c>
      <c r="E9" s="5" t="s">
        <v>51</v>
      </c>
      <c r="F9" s="1" t="s">
        <v>65</v>
      </c>
      <c r="G9" s="1" t="s">
        <v>66</v>
      </c>
      <c r="H9" s="2">
        <v>2.08</v>
      </c>
      <c r="I9" s="19">
        <f t="shared" si="3"/>
        <v>60.44969808275593</v>
      </c>
      <c r="J9" s="6" t="s">
        <v>54</v>
      </c>
      <c r="K9" s="21" t="s">
        <v>68</v>
      </c>
      <c r="L9" s="17">
        <f t="shared" si="4"/>
        <v>997.42001836547286</v>
      </c>
      <c r="M9" s="3">
        <v>0</v>
      </c>
      <c r="N9" s="3">
        <f t="shared" si="1"/>
        <v>0</v>
      </c>
      <c r="O9" s="17">
        <f t="shared" si="5"/>
        <v>997.42001836547286</v>
      </c>
    </row>
    <row r="10" spans="2:15" x14ac:dyDescent="0.3">
      <c r="B10" s="16">
        <v>4</v>
      </c>
      <c r="C10" s="15">
        <f t="shared" si="2"/>
        <v>45965</v>
      </c>
      <c r="D10" s="13" t="s">
        <v>46</v>
      </c>
      <c r="E10" s="5" t="s">
        <v>64</v>
      </c>
      <c r="F10" s="1" t="s">
        <v>65</v>
      </c>
      <c r="G10" s="1" t="s">
        <v>67</v>
      </c>
      <c r="H10" s="2">
        <v>2.0299999999999998</v>
      </c>
      <c r="I10" s="19">
        <f t="shared" si="3"/>
        <v>60.44969808275593</v>
      </c>
      <c r="J10" s="6" t="s">
        <v>113</v>
      </c>
      <c r="K10" s="21" t="s">
        <v>60</v>
      </c>
      <c r="L10" s="4">
        <f t="shared" ref="L10:L12" si="6">O9</f>
        <v>997.42001836547286</v>
      </c>
      <c r="M10" s="3">
        <f t="shared" ref="M10:M13" si="7">IF(K10="w",(H10-1)*I10,-I10)</f>
        <v>62.263189025238596</v>
      </c>
      <c r="N10" s="3">
        <f t="shared" ref="N10:N13" si="8">IF(K10="w",(M10/100*2),0)</f>
        <v>1.2452637805047719</v>
      </c>
      <c r="O10" s="17">
        <f t="shared" si="5"/>
        <v>1058.4379436102067</v>
      </c>
    </row>
    <row r="11" spans="2:15" x14ac:dyDescent="0.3">
      <c r="B11" s="16">
        <v>5</v>
      </c>
      <c r="C11" s="15">
        <f t="shared" si="2"/>
        <v>45966</v>
      </c>
      <c r="D11" s="13" t="s">
        <v>46</v>
      </c>
      <c r="E11" s="5" t="s">
        <v>126</v>
      </c>
      <c r="F11" s="1" t="s">
        <v>56</v>
      </c>
      <c r="G11" s="1" t="s">
        <v>127</v>
      </c>
      <c r="H11" s="2">
        <v>2.58</v>
      </c>
      <c r="I11" s="19">
        <f t="shared" si="3"/>
        <v>64.147754158194346</v>
      </c>
      <c r="J11" s="6" t="s">
        <v>128</v>
      </c>
      <c r="K11" s="21" t="s">
        <v>55</v>
      </c>
      <c r="L11" s="4">
        <f t="shared" si="6"/>
        <v>1058.4379436102067</v>
      </c>
      <c r="M11" s="3">
        <f t="shared" si="7"/>
        <v>-64.147754158194346</v>
      </c>
      <c r="N11" s="3">
        <f t="shared" si="8"/>
        <v>0</v>
      </c>
      <c r="O11" s="17">
        <f t="shared" si="5"/>
        <v>994.29018945201233</v>
      </c>
    </row>
    <row r="12" spans="2:15" x14ac:dyDescent="0.3">
      <c r="B12" s="16">
        <v>6</v>
      </c>
      <c r="C12" s="15">
        <f t="shared" si="2"/>
        <v>45967</v>
      </c>
      <c r="D12" s="13" t="s">
        <v>114</v>
      </c>
      <c r="E12" s="5" t="s">
        <v>129</v>
      </c>
      <c r="F12" s="1" t="s">
        <v>130</v>
      </c>
      <c r="G12" s="1" t="s">
        <v>131</v>
      </c>
      <c r="H12" s="2">
        <v>2.34</v>
      </c>
      <c r="I12" s="19">
        <f t="shared" si="3"/>
        <v>60.26001148194014</v>
      </c>
      <c r="J12" s="6" t="s">
        <v>105</v>
      </c>
      <c r="K12" s="21" t="s">
        <v>55</v>
      </c>
      <c r="L12" s="4">
        <f t="shared" si="6"/>
        <v>994.29018945201233</v>
      </c>
      <c r="M12" s="3">
        <f t="shared" ref="M12" si="9">IF(K12="w",(H12-1)*I12,-I12)</f>
        <v>-60.26001148194014</v>
      </c>
      <c r="N12" s="3">
        <f t="shared" ref="N12" si="10">IF(K12="w",(M12/100*2),0)</f>
        <v>0</v>
      </c>
      <c r="O12" s="17">
        <f t="shared" si="5"/>
        <v>934.03017797007215</v>
      </c>
    </row>
    <row r="13" spans="2:15" x14ac:dyDescent="0.3">
      <c r="B13" s="16">
        <v>7</v>
      </c>
      <c r="C13" s="15">
        <f t="shared" si="2"/>
        <v>45968</v>
      </c>
      <c r="D13" s="13" t="s">
        <v>132</v>
      </c>
      <c r="E13" s="5" t="s">
        <v>133</v>
      </c>
      <c r="F13" s="1" t="s">
        <v>71</v>
      </c>
      <c r="G13" s="1" t="s">
        <v>49</v>
      </c>
      <c r="H13" s="2">
        <v>1.97</v>
      </c>
      <c r="I13" s="19">
        <f t="shared" si="3"/>
        <v>56.607889573943766</v>
      </c>
      <c r="J13" s="6" t="s">
        <v>54</v>
      </c>
      <c r="K13" s="21" t="s">
        <v>60</v>
      </c>
      <c r="L13" s="4">
        <f t="shared" ref="L13" si="11">O12</f>
        <v>934.03017797007215</v>
      </c>
      <c r="M13" s="3">
        <f t="shared" si="7"/>
        <v>54.909652886725453</v>
      </c>
      <c r="N13" s="3">
        <f t="shared" si="8"/>
        <v>1.0981930577345091</v>
      </c>
      <c r="O13" s="17">
        <f t="shared" si="5"/>
        <v>987.84163779906305</v>
      </c>
    </row>
    <row r="14" spans="2:15" x14ac:dyDescent="0.3">
      <c r="B14" s="16">
        <v>8</v>
      </c>
      <c r="C14" s="15">
        <f t="shared" si="2"/>
        <v>45969</v>
      </c>
      <c r="D14" s="13" t="s">
        <v>50</v>
      </c>
      <c r="E14" s="5" t="s">
        <v>134</v>
      </c>
      <c r="F14" s="1" t="s">
        <v>135</v>
      </c>
      <c r="G14" s="1" t="s">
        <v>49</v>
      </c>
      <c r="H14" s="2">
        <v>2.1800000000000002</v>
      </c>
      <c r="I14" s="19">
        <f t="shared" si="3"/>
        <v>59.869190169640184</v>
      </c>
      <c r="J14" s="6" t="s">
        <v>118</v>
      </c>
      <c r="K14" s="21" t="s">
        <v>55</v>
      </c>
      <c r="L14" s="4">
        <f t="shared" ref="L14:L24" si="12">O13</f>
        <v>987.84163779906305</v>
      </c>
      <c r="M14" s="3">
        <f t="shared" ref="M14:M24" si="13">IF(K14="w",(H14-1)*I14,-I14)</f>
        <v>-59.869190169640184</v>
      </c>
      <c r="N14" s="3">
        <f t="shared" ref="N14:N24" si="14">IF(K14="w",(M14/100*2),0)</f>
        <v>0</v>
      </c>
      <c r="O14" s="17">
        <f t="shared" si="5"/>
        <v>927.97244762942285</v>
      </c>
    </row>
    <row r="15" spans="2:15" x14ac:dyDescent="0.3">
      <c r="B15" s="16">
        <v>9</v>
      </c>
      <c r="C15" s="15">
        <f t="shared" si="2"/>
        <v>45970</v>
      </c>
      <c r="D15" s="13" t="s">
        <v>50</v>
      </c>
      <c r="E15" s="5" t="s">
        <v>136</v>
      </c>
      <c r="F15" s="1" t="s">
        <v>65</v>
      </c>
      <c r="G15" s="1" t="s">
        <v>137</v>
      </c>
      <c r="H15" s="2">
        <v>2.2000000000000002</v>
      </c>
      <c r="I15" s="19">
        <f t="shared" si="3"/>
        <v>56.2407544017832</v>
      </c>
      <c r="J15" s="6" t="s">
        <v>59</v>
      </c>
      <c r="K15" s="21" t="s">
        <v>60</v>
      </c>
      <c r="L15" s="4">
        <f t="shared" si="12"/>
        <v>927.97244762942285</v>
      </c>
      <c r="M15" s="3">
        <f t="shared" si="13"/>
        <v>67.488905282139854</v>
      </c>
      <c r="N15" s="3">
        <f t="shared" si="14"/>
        <v>1.3497781056427971</v>
      </c>
      <c r="O15" s="17">
        <f t="shared" si="5"/>
        <v>994.11157480591987</v>
      </c>
    </row>
    <row r="16" spans="2:15" x14ac:dyDescent="0.3">
      <c r="B16" s="16">
        <v>10</v>
      </c>
      <c r="C16" s="178">
        <f t="shared" si="2"/>
        <v>45971</v>
      </c>
      <c r="D16" s="168" t="s">
        <v>88</v>
      </c>
      <c r="E16" s="179"/>
      <c r="F16" s="169"/>
      <c r="G16" s="169"/>
      <c r="H16" s="180"/>
      <c r="I16" s="181">
        <v>0</v>
      </c>
      <c r="J16" s="182"/>
      <c r="K16" s="183"/>
      <c r="L16" s="184">
        <f t="shared" si="12"/>
        <v>994.11157480591987</v>
      </c>
      <c r="M16" s="185">
        <v>0</v>
      </c>
      <c r="N16" s="185">
        <f t="shared" si="14"/>
        <v>0</v>
      </c>
      <c r="O16" s="184">
        <f t="shared" si="5"/>
        <v>994.11157480591987</v>
      </c>
    </row>
    <row r="17" spans="2:15" x14ac:dyDescent="0.3">
      <c r="B17" s="16">
        <v>11</v>
      </c>
      <c r="C17" s="178">
        <f t="shared" si="2"/>
        <v>45972</v>
      </c>
      <c r="D17" s="168" t="s">
        <v>88</v>
      </c>
      <c r="E17" s="179"/>
      <c r="F17" s="169"/>
      <c r="G17" s="169"/>
      <c r="H17" s="180"/>
      <c r="I17" s="181">
        <v>0</v>
      </c>
      <c r="J17" s="182"/>
      <c r="K17" s="183"/>
      <c r="L17" s="184">
        <f t="shared" ref="L17:L19" si="15">O16</f>
        <v>994.11157480591987</v>
      </c>
      <c r="M17" s="185">
        <v>0</v>
      </c>
      <c r="N17" s="185">
        <f t="shared" ref="N17:N19" si="16">IF(K17="w",(M17/100*2),0)</f>
        <v>0</v>
      </c>
      <c r="O17" s="184">
        <f t="shared" si="5"/>
        <v>994.11157480591987</v>
      </c>
    </row>
    <row r="18" spans="2:15" x14ac:dyDescent="0.3">
      <c r="B18" s="16">
        <v>12</v>
      </c>
      <c r="C18" s="178">
        <f t="shared" si="2"/>
        <v>45973</v>
      </c>
      <c r="D18" s="168" t="s">
        <v>88</v>
      </c>
      <c r="E18" s="179"/>
      <c r="F18" s="169"/>
      <c r="G18" s="169"/>
      <c r="H18" s="180"/>
      <c r="I18" s="181">
        <v>0</v>
      </c>
      <c r="J18" s="182"/>
      <c r="K18" s="183"/>
      <c r="L18" s="184">
        <f t="shared" si="15"/>
        <v>994.11157480591987</v>
      </c>
      <c r="M18" s="185">
        <v>0</v>
      </c>
      <c r="N18" s="185">
        <f t="shared" si="16"/>
        <v>0</v>
      </c>
      <c r="O18" s="184">
        <f t="shared" si="5"/>
        <v>994.11157480591987</v>
      </c>
    </row>
    <row r="19" spans="2:15" x14ac:dyDescent="0.3">
      <c r="B19" s="16">
        <v>13</v>
      </c>
      <c r="C19" s="15">
        <f t="shared" si="2"/>
        <v>45974</v>
      </c>
      <c r="D19" s="13" t="s">
        <v>89</v>
      </c>
      <c r="E19" s="5" t="s">
        <v>138</v>
      </c>
      <c r="F19" s="1" t="s">
        <v>94</v>
      </c>
      <c r="G19" s="1" t="s">
        <v>139</v>
      </c>
      <c r="H19" s="2">
        <v>1.92</v>
      </c>
      <c r="I19" s="19">
        <f t="shared" si="3"/>
        <v>60.249186351873931</v>
      </c>
      <c r="J19" s="6" t="s">
        <v>84</v>
      </c>
      <c r="K19" s="21" t="s">
        <v>55</v>
      </c>
      <c r="L19" s="4">
        <f t="shared" si="15"/>
        <v>994.11157480591987</v>
      </c>
      <c r="M19" s="3">
        <f t="shared" ref="M19" si="17">IF(K19="w",(H19-1)*I19,-I19)</f>
        <v>-60.249186351873931</v>
      </c>
      <c r="N19" s="3">
        <f t="shared" si="16"/>
        <v>0</v>
      </c>
      <c r="O19" s="17">
        <f t="shared" si="5"/>
        <v>933.86238845404591</v>
      </c>
    </row>
    <row r="20" spans="2:15" x14ac:dyDescent="0.3">
      <c r="B20" s="16">
        <v>14</v>
      </c>
      <c r="C20" s="15">
        <f t="shared" si="2"/>
        <v>45975</v>
      </c>
      <c r="D20" s="13" t="s">
        <v>89</v>
      </c>
      <c r="E20" s="5" t="s">
        <v>140</v>
      </c>
      <c r="F20" s="1" t="s">
        <v>71</v>
      </c>
      <c r="G20" s="1" t="s">
        <v>49</v>
      </c>
      <c r="H20" s="2">
        <v>1.74</v>
      </c>
      <c r="I20" s="19">
        <f t="shared" si="3"/>
        <v>56.597720512366422</v>
      </c>
      <c r="J20" s="6" t="s">
        <v>54</v>
      </c>
      <c r="K20" s="21" t="s">
        <v>60</v>
      </c>
      <c r="L20" s="4">
        <f t="shared" ref="L20" si="18">O19</f>
        <v>933.86238845404591</v>
      </c>
      <c r="M20" s="3">
        <f t="shared" ref="M20" si="19">IF(K20="w",(H20-1)*I20,-I20)</f>
        <v>41.882313179151154</v>
      </c>
      <c r="N20" s="3">
        <f t="shared" ref="N20" si="20">IF(K20="w",(M20/100*2),0)</f>
        <v>0.83764626358302308</v>
      </c>
      <c r="O20" s="17">
        <f t="shared" si="5"/>
        <v>974.90705536961411</v>
      </c>
    </row>
    <row r="21" spans="2:15" x14ac:dyDescent="0.3">
      <c r="B21" s="16">
        <v>15</v>
      </c>
      <c r="C21" s="15">
        <f t="shared" si="2"/>
        <v>45976</v>
      </c>
      <c r="D21" s="13" t="s">
        <v>89</v>
      </c>
      <c r="E21" s="5" t="s">
        <v>141</v>
      </c>
      <c r="F21" s="1" t="s">
        <v>130</v>
      </c>
      <c r="G21" s="1" t="s">
        <v>131</v>
      </c>
      <c r="H21" s="2">
        <v>1.8</v>
      </c>
      <c r="I21" s="19">
        <f t="shared" si="3"/>
        <v>59.085276083006917</v>
      </c>
      <c r="J21" s="6" t="s">
        <v>59</v>
      </c>
      <c r="K21" s="21" t="s">
        <v>55</v>
      </c>
      <c r="L21" s="4">
        <f t="shared" si="12"/>
        <v>974.90705536961411</v>
      </c>
      <c r="M21" s="3">
        <f t="shared" si="13"/>
        <v>-59.085276083006917</v>
      </c>
      <c r="N21" s="3">
        <f t="shared" si="14"/>
        <v>0</v>
      </c>
      <c r="O21" s="17">
        <f t="shared" si="5"/>
        <v>915.82177928660724</v>
      </c>
    </row>
    <row r="22" spans="2:15" x14ac:dyDescent="0.3">
      <c r="B22" s="16">
        <v>16</v>
      </c>
      <c r="C22" s="15">
        <f t="shared" si="2"/>
        <v>45977</v>
      </c>
      <c r="D22" s="13" t="s">
        <v>89</v>
      </c>
      <c r="E22" s="5" t="s">
        <v>142</v>
      </c>
      <c r="F22" s="1" t="s">
        <v>71</v>
      </c>
      <c r="G22" s="1" t="s">
        <v>49</v>
      </c>
      <c r="H22" s="2">
        <v>2.1800000000000002</v>
      </c>
      <c r="I22" s="19">
        <f t="shared" si="3"/>
        <v>55.504350259794379</v>
      </c>
      <c r="J22" s="6" t="s">
        <v>123</v>
      </c>
      <c r="K22" s="21" t="s">
        <v>60</v>
      </c>
      <c r="L22" s="4">
        <f t="shared" si="12"/>
        <v>915.82177928660724</v>
      </c>
      <c r="M22" s="3">
        <f t="shared" si="13"/>
        <v>65.495133306557378</v>
      </c>
      <c r="N22" s="3">
        <f t="shared" si="14"/>
        <v>1.3099026661311475</v>
      </c>
      <c r="O22" s="17">
        <f t="shared" si="5"/>
        <v>980.00700992703344</v>
      </c>
    </row>
    <row r="23" spans="2:15" x14ac:dyDescent="0.3">
      <c r="B23" s="16">
        <v>17</v>
      </c>
      <c r="C23" s="15">
        <f t="shared" si="2"/>
        <v>45978</v>
      </c>
      <c r="D23" s="13" t="s">
        <v>89</v>
      </c>
      <c r="E23" s="5" t="s">
        <v>143</v>
      </c>
      <c r="F23" s="1" t="s">
        <v>56</v>
      </c>
      <c r="G23" s="1" t="s">
        <v>144</v>
      </c>
      <c r="H23" s="2">
        <v>2.08</v>
      </c>
      <c r="I23" s="19">
        <f t="shared" si="3"/>
        <v>59.394364238002026</v>
      </c>
      <c r="J23" s="6" t="s">
        <v>123</v>
      </c>
      <c r="K23" s="21" t="s">
        <v>55</v>
      </c>
      <c r="L23" s="4">
        <f t="shared" si="12"/>
        <v>980.00700992703344</v>
      </c>
      <c r="M23" s="3">
        <f t="shared" si="13"/>
        <v>-59.394364238002026</v>
      </c>
      <c r="N23" s="3">
        <f t="shared" si="14"/>
        <v>0</v>
      </c>
      <c r="O23" s="17">
        <f t="shared" si="5"/>
        <v>920.61264568903141</v>
      </c>
    </row>
    <row r="24" spans="2:15" x14ac:dyDescent="0.3">
      <c r="B24" s="16">
        <v>18</v>
      </c>
      <c r="C24" s="15">
        <f t="shared" si="2"/>
        <v>45979</v>
      </c>
      <c r="D24" s="13" t="s">
        <v>89</v>
      </c>
      <c r="E24" s="5" t="s">
        <v>145</v>
      </c>
      <c r="F24" s="1" t="s">
        <v>94</v>
      </c>
      <c r="G24" s="1" t="s">
        <v>95</v>
      </c>
      <c r="H24" s="2">
        <v>1.85</v>
      </c>
      <c r="I24" s="19">
        <f t="shared" si="3"/>
        <v>55.79470579933524</v>
      </c>
      <c r="J24" s="6" t="s">
        <v>146</v>
      </c>
      <c r="K24" s="21" t="s">
        <v>55</v>
      </c>
      <c r="L24" s="4">
        <f t="shared" si="12"/>
        <v>920.61264568903141</v>
      </c>
      <c r="M24" s="3">
        <f t="shared" si="13"/>
        <v>-55.79470579933524</v>
      </c>
      <c r="N24" s="3">
        <f t="shared" si="14"/>
        <v>0</v>
      </c>
      <c r="O24" s="17">
        <f t="shared" si="5"/>
        <v>864.81793988969616</v>
      </c>
    </row>
    <row r="25" spans="2:15" x14ac:dyDescent="0.3">
      <c r="B25" s="16">
        <v>19</v>
      </c>
      <c r="C25" s="178">
        <f t="shared" si="2"/>
        <v>45980</v>
      </c>
      <c r="D25" s="168" t="s">
        <v>88</v>
      </c>
      <c r="E25" s="179"/>
      <c r="F25" s="169"/>
      <c r="G25" s="169"/>
      <c r="H25" s="180"/>
      <c r="I25" s="181">
        <v>0</v>
      </c>
      <c r="J25" s="182"/>
      <c r="K25" s="183"/>
      <c r="L25" s="184">
        <f t="shared" ref="L25:L36" si="21">O24</f>
        <v>864.81793988969616</v>
      </c>
      <c r="M25" s="185">
        <v>0</v>
      </c>
      <c r="N25" s="185">
        <f t="shared" ref="N25:N36" si="22">IF(K25="w",(M25/100*2),0)</f>
        <v>0</v>
      </c>
      <c r="O25" s="184">
        <f t="shared" si="5"/>
        <v>864.81793988969616</v>
      </c>
    </row>
    <row r="26" spans="2:15" x14ac:dyDescent="0.3">
      <c r="B26" s="16">
        <v>20</v>
      </c>
      <c r="C26" s="178">
        <f t="shared" si="2"/>
        <v>45981</v>
      </c>
      <c r="D26" s="168" t="s">
        <v>88</v>
      </c>
      <c r="E26" s="179"/>
      <c r="F26" s="169"/>
      <c r="G26" s="169"/>
      <c r="H26" s="180"/>
      <c r="I26" s="181">
        <v>0</v>
      </c>
      <c r="J26" s="182"/>
      <c r="K26" s="183"/>
      <c r="L26" s="184">
        <f t="shared" si="21"/>
        <v>864.81793988969616</v>
      </c>
      <c r="M26" s="185">
        <v>0</v>
      </c>
      <c r="N26" s="185">
        <f t="shared" si="22"/>
        <v>0</v>
      </c>
      <c r="O26" s="184">
        <f t="shared" si="5"/>
        <v>864.81793988969616</v>
      </c>
    </row>
    <row r="27" spans="2:15" x14ac:dyDescent="0.3">
      <c r="B27" s="16">
        <v>21</v>
      </c>
      <c r="C27" s="15">
        <f t="shared" si="2"/>
        <v>45982</v>
      </c>
      <c r="D27" s="13" t="s">
        <v>132</v>
      </c>
      <c r="E27" s="5" t="s">
        <v>147</v>
      </c>
      <c r="F27" s="1" t="s">
        <v>52</v>
      </c>
      <c r="G27" s="1" t="s">
        <v>148</v>
      </c>
      <c r="H27" s="2">
        <v>2.1</v>
      </c>
      <c r="I27" s="19">
        <f t="shared" si="3"/>
        <v>52.413208478163405</v>
      </c>
      <c r="J27" s="6" t="s">
        <v>72</v>
      </c>
      <c r="K27" s="21" t="s">
        <v>60</v>
      </c>
      <c r="L27" s="4">
        <f t="shared" si="21"/>
        <v>864.81793988969616</v>
      </c>
      <c r="M27" s="3">
        <f t="shared" ref="M27:M36" si="23">IF(K27="w",(H27-1)*I27,-I27)</f>
        <v>57.654529325979752</v>
      </c>
      <c r="N27" s="3">
        <f t="shared" si="22"/>
        <v>1.1530905865195951</v>
      </c>
      <c r="O27" s="17">
        <f t="shared" si="5"/>
        <v>921.31937862915629</v>
      </c>
    </row>
    <row r="28" spans="2:15" x14ac:dyDescent="0.3">
      <c r="B28" s="16">
        <v>22</v>
      </c>
      <c r="C28" s="15">
        <f t="shared" si="2"/>
        <v>45983</v>
      </c>
      <c r="D28" s="13" t="s">
        <v>50</v>
      </c>
      <c r="E28" s="5" t="s">
        <v>149</v>
      </c>
      <c r="F28" s="1" t="s">
        <v>52</v>
      </c>
      <c r="G28" s="1" t="s">
        <v>150</v>
      </c>
      <c r="H28" s="2">
        <v>2.1</v>
      </c>
      <c r="I28" s="19">
        <f t="shared" si="3"/>
        <v>55.837538098736744</v>
      </c>
      <c r="J28" s="6" t="s">
        <v>151</v>
      </c>
      <c r="K28" s="21" t="s">
        <v>55</v>
      </c>
      <c r="L28" s="4">
        <f t="shared" si="21"/>
        <v>921.31937862915629</v>
      </c>
      <c r="M28" s="3">
        <f t="shared" si="23"/>
        <v>-55.837538098736744</v>
      </c>
      <c r="N28" s="3">
        <f t="shared" si="22"/>
        <v>0</v>
      </c>
      <c r="O28" s="17">
        <f t="shared" si="5"/>
        <v>865.4818405304195</v>
      </c>
    </row>
    <row r="29" spans="2:15" x14ac:dyDescent="0.3">
      <c r="B29" s="16">
        <v>23</v>
      </c>
      <c r="C29" s="15">
        <f t="shared" si="2"/>
        <v>45984</v>
      </c>
      <c r="D29" s="13" t="s">
        <v>50</v>
      </c>
      <c r="E29" s="5" t="s">
        <v>124</v>
      </c>
      <c r="F29" s="1" t="s">
        <v>56</v>
      </c>
      <c r="G29" s="1" t="s">
        <v>125</v>
      </c>
      <c r="H29" s="2">
        <v>5.8</v>
      </c>
      <c r="I29" s="19">
        <f t="shared" si="3"/>
        <v>52.453444880631487</v>
      </c>
      <c r="J29" s="6" t="s">
        <v>113</v>
      </c>
      <c r="K29" s="21" t="s">
        <v>60</v>
      </c>
      <c r="L29" s="4">
        <f t="shared" si="21"/>
        <v>865.4818405304195</v>
      </c>
      <c r="M29" s="3">
        <f t="shared" si="23"/>
        <v>251.77653542703112</v>
      </c>
      <c r="N29" s="3">
        <f t="shared" si="22"/>
        <v>5.0355307085406222</v>
      </c>
      <c r="O29" s="17">
        <f t="shared" si="5"/>
        <v>1112.2228452489101</v>
      </c>
    </row>
    <row r="30" spans="2:15" x14ac:dyDescent="0.3">
      <c r="B30" s="16">
        <v>24</v>
      </c>
      <c r="C30" s="15">
        <f t="shared" si="2"/>
        <v>45985</v>
      </c>
      <c r="D30" s="13" t="s">
        <v>50</v>
      </c>
      <c r="E30" s="5" t="s">
        <v>76</v>
      </c>
      <c r="F30" s="1" t="s">
        <v>52</v>
      </c>
      <c r="G30" s="1" t="s">
        <v>77</v>
      </c>
      <c r="H30" s="2">
        <v>1.91</v>
      </c>
      <c r="I30" s="19">
        <f t="shared" si="3"/>
        <v>67.40744516660061</v>
      </c>
      <c r="J30" s="6" t="s">
        <v>63</v>
      </c>
      <c r="K30" s="21" t="s">
        <v>55</v>
      </c>
      <c r="L30" s="4">
        <f t="shared" si="21"/>
        <v>1112.2228452489101</v>
      </c>
      <c r="M30" s="3">
        <f t="shared" si="23"/>
        <v>-67.40744516660061</v>
      </c>
      <c r="N30" s="3">
        <f t="shared" si="22"/>
        <v>0</v>
      </c>
      <c r="O30" s="17">
        <f t="shared" si="5"/>
        <v>1044.8154000823095</v>
      </c>
    </row>
    <row r="31" spans="2:15" x14ac:dyDescent="0.3">
      <c r="B31" s="16">
        <v>25</v>
      </c>
      <c r="C31" s="15">
        <f t="shared" si="2"/>
        <v>45986</v>
      </c>
      <c r="D31" s="13" t="s">
        <v>46</v>
      </c>
      <c r="E31" s="5" t="s">
        <v>154</v>
      </c>
      <c r="F31" s="1" t="s">
        <v>155</v>
      </c>
      <c r="G31" s="1" t="s">
        <v>156</v>
      </c>
      <c r="H31" s="2">
        <v>2.5</v>
      </c>
      <c r="I31" s="19">
        <f t="shared" si="3"/>
        <v>63.322145459533907</v>
      </c>
      <c r="J31" s="6" t="s">
        <v>63</v>
      </c>
      <c r="K31" s="21" t="s">
        <v>55</v>
      </c>
      <c r="L31" s="4">
        <f t="shared" si="21"/>
        <v>1044.8154000823095</v>
      </c>
      <c r="M31" s="3">
        <f t="shared" si="23"/>
        <v>-63.322145459533907</v>
      </c>
      <c r="N31" s="3">
        <f t="shared" si="22"/>
        <v>0</v>
      </c>
      <c r="O31" s="17">
        <f t="shared" si="5"/>
        <v>981.49325462277557</v>
      </c>
    </row>
    <row r="32" spans="2:15" x14ac:dyDescent="0.3">
      <c r="B32" s="16">
        <v>26</v>
      </c>
      <c r="C32" s="15">
        <f t="shared" si="2"/>
        <v>45987</v>
      </c>
      <c r="D32" s="13" t="s">
        <v>46</v>
      </c>
      <c r="E32" s="5" t="s">
        <v>159</v>
      </c>
      <c r="F32" s="1" t="s">
        <v>65</v>
      </c>
      <c r="G32" s="1" t="s">
        <v>160</v>
      </c>
      <c r="H32" s="2">
        <v>2.02</v>
      </c>
      <c r="I32" s="19">
        <f t="shared" si="3"/>
        <v>59.484439674107612</v>
      </c>
      <c r="J32" s="6" t="s">
        <v>118</v>
      </c>
      <c r="K32" s="21" t="s">
        <v>60</v>
      </c>
      <c r="L32" s="4">
        <f t="shared" si="21"/>
        <v>981.49325462277557</v>
      </c>
      <c r="M32" s="3">
        <f t="shared" si="23"/>
        <v>60.674128467589767</v>
      </c>
      <c r="N32" s="3">
        <f t="shared" si="22"/>
        <v>1.2134825693517954</v>
      </c>
      <c r="O32" s="17">
        <f t="shared" si="5"/>
        <v>1040.9539005210136</v>
      </c>
    </row>
    <row r="33" spans="2:15" x14ac:dyDescent="0.3">
      <c r="B33" s="16">
        <v>27</v>
      </c>
      <c r="C33" s="15">
        <f t="shared" si="2"/>
        <v>45988</v>
      </c>
      <c r="D33" s="13" t="s">
        <v>114</v>
      </c>
      <c r="E33" s="5" t="s">
        <v>167</v>
      </c>
      <c r="F33" s="1" t="s">
        <v>130</v>
      </c>
      <c r="G33" s="1" t="s">
        <v>131</v>
      </c>
      <c r="H33" s="2">
        <v>2.3199999999999998</v>
      </c>
      <c r="I33" s="19">
        <f t="shared" si="3"/>
        <v>63.08811518309173</v>
      </c>
      <c r="J33" s="6" t="s">
        <v>122</v>
      </c>
      <c r="K33" s="21" t="s">
        <v>60</v>
      </c>
      <c r="L33" s="4">
        <f t="shared" si="21"/>
        <v>1040.9539005210136</v>
      </c>
      <c r="M33" s="3">
        <f t="shared" si="23"/>
        <v>83.276312041681081</v>
      </c>
      <c r="N33" s="3">
        <f t="shared" si="22"/>
        <v>1.6655262408336216</v>
      </c>
      <c r="O33" s="17">
        <f t="shared" si="5"/>
        <v>1122.5646863218612</v>
      </c>
    </row>
    <row r="34" spans="2:15" x14ac:dyDescent="0.3">
      <c r="B34" s="16">
        <v>28</v>
      </c>
      <c r="C34" s="15">
        <f t="shared" si="2"/>
        <v>45989</v>
      </c>
      <c r="D34" s="13" t="s">
        <v>69</v>
      </c>
      <c r="E34" s="5" t="s">
        <v>168</v>
      </c>
      <c r="F34" s="1" t="s">
        <v>56</v>
      </c>
      <c r="G34" s="1" t="s">
        <v>169</v>
      </c>
      <c r="H34" s="2">
        <v>4</v>
      </c>
      <c r="I34" s="19">
        <f t="shared" si="3"/>
        <v>68.034223413446142</v>
      </c>
      <c r="J34" s="6" t="s">
        <v>105</v>
      </c>
      <c r="K34" s="21" t="s">
        <v>55</v>
      </c>
      <c r="L34" s="4">
        <f t="shared" si="21"/>
        <v>1122.5646863218612</v>
      </c>
      <c r="M34" s="3">
        <f t="shared" si="23"/>
        <v>-68.034223413446142</v>
      </c>
      <c r="N34" s="3">
        <f t="shared" si="22"/>
        <v>0</v>
      </c>
      <c r="O34" s="17">
        <f t="shared" si="5"/>
        <v>1054.5304629084151</v>
      </c>
    </row>
    <row r="35" spans="2:15" x14ac:dyDescent="0.3">
      <c r="B35" s="16">
        <v>29</v>
      </c>
      <c r="C35" s="15">
        <f t="shared" si="2"/>
        <v>45990</v>
      </c>
      <c r="D35" s="13" t="s">
        <v>50</v>
      </c>
      <c r="E35" s="5" t="s">
        <v>170</v>
      </c>
      <c r="F35" s="1" t="s">
        <v>71</v>
      </c>
      <c r="G35" s="1" t="s">
        <v>49</v>
      </c>
      <c r="H35" s="2">
        <v>1.83</v>
      </c>
      <c r="I35" s="19">
        <f t="shared" si="3"/>
        <v>63.910937145964553</v>
      </c>
      <c r="J35" s="6" t="s">
        <v>109</v>
      </c>
      <c r="K35" s="21" t="s">
        <v>60</v>
      </c>
      <c r="L35" s="4">
        <f t="shared" si="21"/>
        <v>1054.5304629084151</v>
      </c>
      <c r="M35" s="3">
        <f t="shared" si="23"/>
        <v>53.046077831150583</v>
      </c>
      <c r="N35" s="3">
        <f t="shared" si="22"/>
        <v>1.0609215566230117</v>
      </c>
      <c r="O35" s="17">
        <f t="shared" si="5"/>
        <v>1106.5156191829426</v>
      </c>
    </row>
    <row r="36" spans="2:15" x14ac:dyDescent="0.3">
      <c r="B36" s="16">
        <v>30</v>
      </c>
      <c r="C36" s="15">
        <f t="shared" si="2"/>
        <v>45991</v>
      </c>
      <c r="D36" s="13" t="s">
        <v>50</v>
      </c>
      <c r="E36" s="5" t="s">
        <v>171</v>
      </c>
      <c r="F36" s="1" t="s">
        <v>52</v>
      </c>
      <c r="G36" s="1" t="s">
        <v>172</v>
      </c>
      <c r="H36" s="2">
        <v>2.82</v>
      </c>
      <c r="I36" s="19">
        <f t="shared" si="3"/>
        <v>67.061552677754094</v>
      </c>
      <c r="J36" s="6" t="s">
        <v>84</v>
      </c>
      <c r="K36" s="21" t="s">
        <v>55</v>
      </c>
      <c r="L36" s="4">
        <f t="shared" si="21"/>
        <v>1106.5156191829426</v>
      </c>
      <c r="M36" s="3">
        <f t="shared" si="23"/>
        <v>-67.061552677754094</v>
      </c>
      <c r="N36" s="3">
        <f t="shared" si="22"/>
        <v>0</v>
      </c>
      <c r="O36" s="17">
        <f t="shared" si="5"/>
        <v>1039.4540665051886</v>
      </c>
    </row>
  </sheetData>
  <mergeCells count="1">
    <mergeCell ref="G2:G4"/>
  </mergeCells>
  <conditionalFormatting sqref="D7:H15 D19:H24 D27:H36">
    <cfRule type="containsBlanks" dxfId="9" priority="4">
      <formula>LEN(TRIM(D7))=0</formula>
    </cfRule>
  </conditionalFormatting>
  <conditionalFormatting sqref="J7:K15 J19:K24 J27:K36">
    <cfRule type="containsBlanks" dxfId="8" priority="6">
      <formula>LEN(TRIM(J7))=0</formula>
    </cfRule>
  </conditionalFormatting>
  <conditionalFormatting sqref="K7:K15 K19:K24 K27:K36">
    <cfRule type="cellIs" dxfId="7" priority="7" operator="equal">
      <formula>"D"</formula>
    </cfRule>
    <cfRule type="cellIs" dxfId="6" priority="8" operator="equal">
      <formula>"L"</formula>
    </cfRule>
    <cfRule type="cellIs" dxfId="5" priority="9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5"/>
  <sheetViews>
    <sheetView showGridLines="0" workbookViewId="0">
      <pane ySplit="2" topLeftCell="A3" activePane="bottomLeft" state="frozen"/>
      <selection pane="bottomLeft" activeCell="B3" sqref="B3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9" t="s">
        <v>175</v>
      </c>
    </row>
    <row r="4" spans="2:4" ht="21" customHeight="1" x14ac:dyDescent="0.3">
      <c r="B4" s="45" t="s">
        <v>0</v>
      </c>
      <c r="C4" s="45" t="s">
        <v>40</v>
      </c>
      <c r="D4" s="45" t="s">
        <v>41</v>
      </c>
    </row>
    <row r="5" spans="2:4" x14ac:dyDescent="0.3">
      <c r="B5" s="48">
        <v>0</v>
      </c>
      <c r="C5" s="46">
        <v>0</v>
      </c>
      <c r="D5" s="47">
        <v>0</v>
      </c>
    </row>
    <row r="6" spans="2:4" x14ac:dyDescent="0.3">
      <c r="B6" s="48">
        <v>1</v>
      </c>
      <c r="C6" s="46">
        <f>'PGX5 - Results'!M7-'PGX5 - Results'!N7</f>
        <v>61.76969696969698</v>
      </c>
      <c r="D6" s="47">
        <f>D5+C6</f>
        <v>61.76969696969698</v>
      </c>
    </row>
    <row r="7" spans="2:4" x14ac:dyDescent="0.3">
      <c r="B7" s="48">
        <v>2</v>
      </c>
      <c r="C7" s="46">
        <f>'PGX5 - Results'!M8-'PGX5 - Results'!N8</f>
        <v>-64.349678604224053</v>
      </c>
      <c r="D7" s="47">
        <f t="shared" ref="D7:D35" si="0">D6+C7</f>
        <v>-2.5799816345270727</v>
      </c>
    </row>
    <row r="8" spans="2:4" x14ac:dyDescent="0.3">
      <c r="B8" s="48">
        <v>3</v>
      </c>
      <c r="C8" s="46">
        <f>'PGX5 - Results'!M9-'PGX5 - Results'!N9</f>
        <v>0</v>
      </c>
      <c r="D8" s="47">
        <f t="shared" si="0"/>
        <v>-2.5799816345270727</v>
      </c>
    </row>
    <row r="9" spans="2:4" x14ac:dyDescent="0.3">
      <c r="B9" s="48">
        <v>4</v>
      </c>
      <c r="C9" s="46">
        <f>'PGX5 - Results'!M10-'PGX5 - Results'!N10</f>
        <v>61.017925244733824</v>
      </c>
      <c r="D9" s="47">
        <f t="shared" si="0"/>
        <v>58.437943610206752</v>
      </c>
    </row>
    <row r="10" spans="2:4" x14ac:dyDescent="0.3">
      <c r="B10" s="48">
        <v>5</v>
      </c>
      <c r="C10" s="46">
        <f>'PGX5 - Results'!M11-'PGX5 - Results'!N11</f>
        <v>-64.147754158194346</v>
      </c>
      <c r="D10" s="47">
        <f t="shared" si="0"/>
        <v>-5.709810547987594</v>
      </c>
    </row>
    <row r="11" spans="2:4" x14ac:dyDescent="0.3">
      <c r="B11" s="48">
        <v>6</v>
      </c>
      <c r="C11" s="46">
        <f>'PGX5 - Results'!M12-'PGX5 - Results'!N12</f>
        <v>-60.26001148194014</v>
      </c>
      <c r="D11" s="47">
        <f t="shared" si="0"/>
        <v>-65.969822029927741</v>
      </c>
    </row>
    <row r="12" spans="2:4" x14ac:dyDescent="0.3">
      <c r="B12" s="48">
        <v>7</v>
      </c>
      <c r="C12" s="46">
        <f>'PGX5 - Results'!M13-'PGX5 - Results'!N13</f>
        <v>53.811459828990941</v>
      </c>
      <c r="D12" s="47">
        <f t="shared" si="0"/>
        <v>-12.1583622009368</v>
      </c>
    </row>
    <row r="13" spans="2:4" x14ac:dyDescent="0.3">
      <c r="B13" s="48">
        <v>8</v>
      </c>
      <c r="C13" s="46">
        <f>'PGX5 - Results'!M14-'PGX5 - Results'!N14</f>
        <v>-59.869190169640184</v>
      </c>
      <c r="D13" s="47">
        <f t="shared" si="0"/>
        <v>-72.027552370576984</v>
      </c>
    </row>
    <row r="14" spans="2:4" x14ac:dyDescent="0.3">
      <c r="B14" s="48">
        <v>9</v>
      </c>
      <c r="C14" s="46">
        <f>'PGX5 - Results'!M15-'PGX5 - Results'!N15</f>
        <v>66.139127176497055</v>
      </c>
      <c r="D14" s="47">
        <f t="shared" si="0"/>
        <v>-5.8884251940799288</v>
      </c>
    </row>
    <row r="15" spans="2:4" x14ac:dyDescent="0.3">
      <c r="B15" s="48">
        <v>10</v>
      </c>
      <c r="C15" s="46">
        <f>'PGX5 - Results'!M16-'PGX5 - Results'!N16</f>
        <v>0</v>
      </c>
      <c r="D15" s="47">
        <f t="shared" si="0"/>
        <v>-5.8884251940799288</v>
      </c>
    </row>
    <row r="16" spans="2:4" x14ac:dyDescent="0.3">
      <c r="B16" s="48">
        <v>11</v>
      </c>
      <c r="C16" s="46">
        <f>'PGX5 - Results'!M17-'PGX5 - Results'!N17</f>
        <v>0</v>
      </c>
      <c r="D16" s="47">
        <f t="shared" si="0"/>
        <v>-5.8884251940799288</v>
      </c>
    </row>
    <row r="17" spans="2:4" x14ac:dyDescent="0.3">
      <c r="B17" s="48">
        <v>12</v>
      </c>
      <c r="C17" s="46">
        <f>'PGX5 - Results'!M18-'PGX5 - Results'!N18</f>
        <v>0</v>
      </c>
      <c r="D17" s="47">
        <f t="shared" si="0"/>
        <v>-5.8884251940799288</v>
      </c>
    </row>
    <row r="18" spans="2:4" x14ac:dyDescent="0.3">
      <c r="B18" s="48">
        <v>13</v>
      </c>
      <c r="C18" s="46">
        <f>'PGX5 - Results'!M19-'PGX5 - Results'!N19</f>
        <v>-60.249186351873931</v>
      </c>
      <c r="D18" s="47">
        <f t="shared" si="0"/>
        <v>-66.13761154595386</v>
      </c>
    </row>
    <row r="19" spans="2:4" x14ac:dyDescent="0.3">
      <c r="B19" s="48">
        <v>14</v>
      </c>
      <c r="C19" s="46">
        <f>'PGX5 - Results'!M20-'PGX5 - Results'!N20</f>
        <v>41.044666915568129</v>
      </c>
      <c r="D19" s="47">
        <f t="shared" si="0"/>
        <v>-25.09294463038573</v>
      </c>
    </row>
    <row r="20" spans="2:4" x14ac:dyDescent="0.3">
      <c r="B20" s="48">
        <v>15</v>
      </c>
      <c r="C20" s="46">
        <f>'PGX5 - Results'!M21-'PGX5 - Results'!N21</f>
        <v>-59.085276083006917</v>
      </c>
      <c r="D20" s="47">
        <f t="shared" si="0"/>
        <v>-84.178220713392648</v>
      </c>
    </row>
    <row r="21" spans="2:4" x14ac:dyDescent="0.3">
      <c r="B21" s="48">
        <v>16</v>
      </c>
      <c r="C21" s="46">
        <f>'PGX5 - Results'!M22-'PGX5 - Results'!N22</f>
        <v>64.185230640426227</v>
      </c>
      <c r="D21" s="47">
        <f t="shared" si="0"/>
        <v>-19.992990072966421</v>
      </c>
    </row>
    <row r="22" spans="2:4" x14ac:dyDescent="0.3">
      <c r="B22" s="48">
        <v>17</v>
      </c>
      <c r="C22" s="46">
        <f>'PGX5 - Results'!M23-'PGX5 - Results'!N23</f>
        <v>-59.394364238002026</v>
      </c>
      <c r="D22" s="47">
        <f t="shared" si="0"/>
        <v>-79.387354310968448</v>
      </c>
    </row>
    <row r="23" spans="2:4" x14ac:dyDescent="0.3">
      <c r="B23" s="48">
        <v>18</v>
      </c>
      <c r="C23" s="46">
        <f>'PGX5 - Results'!M24-'PGX5 - Results'!N24</f>
        <v>-55.79470579933524</v>
      </c>
      <c r="D23" s="47">
        <f t="shared" si="0"/>
        <v>-135.18206011030369</v>
      </c>
    </row>
    <row r="24" spans="2:4" x14ac:dyDescent="0.3">
      <c r="B24" s="48">
        <v>19</v>
      </c>
      <c r="C24" s="46">
        <f>'PGX5 - Results'!M25-'PGX5 - Results'!N25</f>
        <v>0</v>
      </c>
      <c r="D24" s="47">
        <f t="shared" si="0"/>
        <v>-135.18206011030369</v>
      </c>
    </row>
    <row r="25" spans="2:4" x14ac:dyDescent="0.3">
      <c r="B25" s="48">
        <v>20</v>
      </c>
      <c r="C25" s="46">
        <f>'PGX5 - Results'!M26-'PGX5 - Results'!N26</f>
        <v>0</v>
      </c>
      <c r="D25" s="47">
        <f t="shared" si="0"/>
        <v>-135.18206011030369</v>
      </c>
    </row>
    <row r="26" spans="2:4" x14ac:dyDescent="0.3">
      <c r="B26" s="48">
        <v>21</v>
      </c>
      <c r="C26" s="46">
        <f>'PGX5 - Results'!M27-'PGX5 - Results'!N27</f>
        <v>56.501438739460156</v>
      </c>
      <c r="D26" s="47">
        <f t="shared" si="0"/>
        <v>-78.680621370843539</v>
      </c>
    </row>
    <row r="27" spans="2:4" x14ac:dyDescent="0.3">
      <c r="B27" s="48">
        <v>22</v>
      </c>
      <c r="C27" s="46">
        <f>'PGX5 - Results'!M28-'PGX5 - Results'!N28</f>
        <v>-55.837538098736744</v>
      </c>
      <c r="D27" s="47">
        <f t="shared" si="0"/>
        <v>-134.51815946958027</v>
      </c>
    </row>
    <row r="28" spans="2:4" x14ac:dyDescent="0.3">
      <c r="B28" s="48">
        <v>23</v>
      </c>
      <c r="C28" s="46">
        <f>'PGX5 - Results'!M29-'PGX5 - Results'!N29</f>
        <v>246.7410047184905</v>
      </c>
      <c r="D28" s="47">
        <f t="shared" si="0"/>
        <v>112.22284524891023</v>
      </c>
    </row>
    <row r="29" spans="2:4" x14ac:dyDescent="0.3">
      <c r="B29" s="48">
        <v>24</v>
      </c>
      <c r="C29" s="46">
        <f>'PGX5 - Results'!M30-'PGX5 - Results'!N30</f>
        <v>-67.40744516660061</v>
      </c>
      <c r="D29" s="47">
        <f t="shared" si="0"/>
        <v>44.815400082309623</v>
      </c>
    </row>
    <row r="30" spans="2:4" x14ac:dyDescent="0.3">
      <c r="B30" s="48">
        <v>25</v>
      </c>
      <c r="C30" s="46">
        <f>'PGX5 - Results'!M31-'PGX5 - Results'!N31</f>
        <v>-63.322145459533907</v>
      </c>
      <c r="D30" s="47">
        <f t="shared" si="0"/>
        <v>-18.506745377224284</v>
      </c>
    </row>
    <row r="31" spans="2:4" x14ac:dyDescent="0.3">
      <c r="B31" s="48">
        <v>26</v>
      </c>
      <c r="C31" s="46">
        <f>'PGX5 - Results'!M32-'PGX5 - Results'!N32</f>
        <v>59.460645898237971</v>
      </c>
      <c r="D31" s="47">
        <f t="shared" si="0"/>
        <v>40.953900521013686</v>
      </c>
    </row>
    <row r="32" spans="2:4" x14ac:dyDescent="0.3">
      <c r="B32" s="48">
        <v>27</v>
      </c>
      <c r="C32" s="46">
        <f>'PGX5 - Results'!M33-'PGX5 - Results'!N33</f>
        <v>81.610785800847452</v>
      </c>
      <c r="D32" s="47">
        <f t="shared" si="0"/>
        <v>122.56468632186113</v>
      </c>
    </row>
    <row r="33" spans="2:4" x14ac:dyDescent="0.3">
      <c r="B33" s="48">
        <v>28</v>
      </c>
      <c r="C33" s="46">
        <f>'PGX5 - Results'!M34-'PGX5 - Results'!N34</f>
        <v>-68.034223413446142</v>
      </c>
      <c r="D33" s="47">
        <f t="shared" si="0"/>
        <v>54.530462908414989</v>
      </c>
    </row>
    <row r="34" spans="2:4" x14ac:dyDescent="0.3">
      <c r="B34" s="48">
        <v>29</v>
      </c>
      <c r="C34" s="46">
        <f>'PGX5 - Results'!M35-'PGX5 - Results'!N35</f>
        <v>51.985156274527569</v>
      </c>
      <c r="D34" s="47">
        <f t="shared" si="0"/>
        <v>106.51561918294256</v>
      </c>
    </row>
    <row r="35" spans="2:4" x14ac:dyDescent="0.3">
      <c r="B35" s="48">
        <v>30</v>
      </c>
      <c r="C35" s="46">
        <f>'PGX5 - Results'!M36-'PGX5 - Results'!N36</f>
        <v>-67.061552677754094</v>
      </c>
      <c r="D35" s="47">
        <f t="shared" si="0"/>
        <v>39.454066505188464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56"/>
  <sheetViews>
    <sheetView showGridLines="0" workbookViewId="0">
      <pane ySplit="6" topLeftCell="A133" activePane="bottomLeft" state="frozen"/>
      <selection pane="bottomLeft" activeCell="E132" sqref="E132:E134"/>
    </sheetView>
  </sheetViews>
  <sheetFormatPr defaultRowHeight="15.6" x14ac:dyDescent="0.3"/>
  <cols>
    <col min="1" max="1" width="1.44140625" customWidth="1"/>
    <col min="2" max="2" width="13.33203125" style="133" bestFit="1" customWidth="1"/>
    <col min="3" max="3" width="17.44140625" style="67" customWidth="1"/>
    <col min="4" max="4" width="14.88671875" style="95" customWidth="1"/>
    <col min="5" max="5" width="24.33203125" style="68" customWidth="1"/>
    <col min="6" max="6" width="16.88671875" style="95" bestFit="1" customWidth="1"/>
    <col min="7" max="7" width="10.6640625" style="96" bestFit="1" customWidth="1"/>
    <col min="8" max="8" width="11" style="95" customWidth="1"/>
    <col min="9" max="9" width="11.5546875" style="66" customWidth="1"/>
    <col min="10" max="10" width="11.44140625" style="97" customWidth="1"/>
    <col min="11" max="11" width="12.5546875" style="95" customWidth="1"/>
    <col min="12" max="12" width="13.33203125" style="95" customWidth="1"/>
    <col min="13" max="13" width="15.33203125" style="98" customWidth="1"/>
  </cols>
  <sheetData>
    <row r="1" spans="2:13" ht="9.75" customHeight="1" thickBot="1" x14ac:dyDescent="0.35"/>
    <row r="2" spans="2:13" ht="30" customHeight="1" x14ac:dyDescent="0.3">
      <c r="B2" s="238"/>
      <c r="C2" s="207"/>
      <c r="D2" s="207"/>
      <c r="E2" s="208"/>
      <c r="F2" s="239" t="s">
        <v>30</v>
      </c>
      <c r="G2" s="79" t="s">
        <v>31</v>
      </c>
      <c r="H2" s="80">
        <v>50</v>
      </c>
      <c r="I2" s="79" t="s">
        <v>32</v>
      </c>
      <c r="J2" s="80">
        <f>M153+50</f>
        <v>52.946383999999995</v>
      </c>
      <c r="K2" s="221" t="s">
        <v>33</v>
      </c>
      <c r="L2" s="222"/>
      <c r="M2" s="81">
        <f>H153</f>
        <v>40.958999999999889</v>
      </c>
    </row>
    <row r="3" spans="2:13" ht="30" customHeight="1" x14ac:dyDescent="0.3">
      <c r="B3" s="209"/>
      <c r="C3" s="210"/>
      <c r="D3" s="210"/>
      <c r="E3" s="211"/>
      <c r="F3" s="240"/>
      <c r="G3" s="82" t="s">
        <v>16</v>
      </c>
      <c r="H3" s="83">
        <f>'FTR - Results'!I3</f>
        <v>45962</v>
      </c>
      <c r="I3" s="84" t="s">
        <v>34</v>
      </c>
      <c r="J3" s="85">
        <f>J2-H2</f>
        <v>2.9463839999999948</v>
      </c>
      <c r="K3" s="223" t="s">
        <v>28</v>
      </c>
      <c r="L3" s="224"/>
      <c r="M3" s="86">
        <f>J3/M2*100</f>
        <v>7.1934959349593566</v>
      </c>
    </row>
    <row r="4" spans="2:13" ht="30" customHeight="1" thickBot="1" x14ac:dyDescent="0.35">
      <c r="B4" s="212"/>
      <c r="C4" s="213"/>
      <c r="D4" s="213"/>
      <c r="E4" s="214"/>
      <c r="F4" s="241"/>
      <c r="G4" s="87" t="s">
        <v>173</v>
      </c>
      <c r="H4" s="88">
        <v>41</v>
      </c>
      <c r="I4" s="87" t="s">
        <v>36</v>
      </c>
      <c r="J4" s="89">
        <f>J3/H2*100</f>
        <v>5.8927679999999896</v>
      </c>
      <c r="K4" s="225" t="s">
        <v>29</v>
      </c>
      <c r="L4" s="226"/>
      <c r="M4" s="90">
        <f>J3/H2*100</f>
        <v>5.8927679999999896</v>
      </c>
    </row>
    <row r="5" spans="2:13" ht="7.5" customHeight="1" thickBot="1" x14ac:dyDescent="0.35"/>
    <row r="6" spans="2:13" x14ac:dyDescent="0.3">
      <c r="B6" s="118" t="s">
        <v>0</v>
      </c>
      <c r="C6" s="118" t="s">
        <v>1</v>
      </c>
      <c r="D6" s="119" t="s">
        <v>44</v>
      </c>
      <c r="E6" s="120" t="s">
        <v>2</v>
      </c>
      <c r="F6" s="119" t="s">
        <v>37</v>
      </c>
      <c r="G6" s="121" t="s">
        <v>5</v>
      </c>
      <c r="H6" s="119" t="s">
        <v>20</v>
      </c>
      <c r="I6" s="119" t="s">
        <v>22</v>
      </c>
      <c r="J6" s="119" t="s">
        <v>23</v>
      </c>
      <c r="K6" s="119" t="s">
        <v>24</v>
      </c>
      <c r="L6" s="119" t="s">
        <v>38</v>
      </c>
      <c r="M6" s="122" t="s">
        <v>21</v>
      </c>
    </row>
    <row r="7" spans="2:13" s="50" customFormat="1" ht="14.4" x14ac:dyDescent="0.3">
      <c r="B7" s="218">
        <v>1</v>
      </c>
      <c r="C7" s="227">
        <f>H3</f>
        <v>45962</v>
      </c>
      <c r="D7" s="229" t="s">
        <v>50</v>
      </c>
      <c r="E7" s="231" t="s">
        <v>73</v>
      </c>
      <c r="F7" s="135" t="s">
        <v>72</v>
      </c>
      <c r="G7" s="99">
        <v>9.4</v>
      </c>
      <c r="H7" s="100">
        <v>0.33300000000000002</v>
      </c>
      <c r="I7" s="233" t="s">
        <v>75</v>
      </c>
      <c r="J7" s="139" t="s">
        <v>55</v>
      </c>
      <c r="K7" s="101">
        <f t="shared" ref="K7:K67" si="0">IF(J7="w",(G7-1)*H7,-H7)</f>
        <v>-0.33300000000000002</v>
      </c>
      <c r="L7" s="101">
        <f t="shared" ref="L7:L67" si="1">IF(J7="w",(K7/100*2),0)</f>
        <v>0</v>
      </c>
      <c r="M7" s="123">
        <f t="shared" ref="M7:M67" si="2">K7-L7</f>
        <v>-0.33300000000000002</v>
      </c>
    </row>
    <row r="8" spans="2:13" s="50" customFormat="1" ht="14.4" x14ac:dyDescent="0.3">
      <c r="B8" s="247"/>
      <c r="C8" s="228"/>
      <c r="D8" s="230"/>
      <c r="E8" s="232"/>
      <c r="F8" s="136" t="s">
        <v>105</v>
      </c>
      <c r="G8" s="99">
        <v>12</v>
      </c>
      <c r="H8" s="100">
        <v>0.33300000000000002</v>
      </c>
      <c r="I8" s="232"/>
      <c r="J8" s="139" t="s">
        <v>55</v>
      </c>
      <c r="K8" s="103">
        <f t="shared" si="0"/>
        <v>-0.33300000000000002</v>
      </c>
      <c r="L8" s="103">
        <f t="shared" si="1"/>
        <v>0</v>
      </c>
      <c r="M8" s="124">
        <f t="shared" si="2"/>
        <v>-0.33300000000000002</v>
      </c>
    </row>
    <row r="9" spans="2:13" s="50" customFormat="1" ht="14.4" x14ac:dyDescent="0.3">
      <c r="B9" s="247"/>
      <c r="C9" s="228"/>
      <c r="D9" s="230"/>
      <c r="E9" s="232"/>
      <c r="F9" s="136" t="s">
        <v>151</v>
      </c>
      <c r="G9" s="99">
        <v>10</v>
      </c>
      <c r="H9" s="100">
        <v>0.33300000000000002</v>
      </c>
      <c r="I9" s="232"/>
      <c r="J9" s="139" t="s">
        <v>55</v>
      </c>
      <c r="K9" s="103">
        <f t="shared" si="0"/>
        <v>-0.33300000000000002</v>
      </c>
      <c r="L9" s="103">
        <f t="shared" si="1"/>
        <v>0</v>
      </c>
      <c r="M9" s="124">
        <f t="shared" si="2"/>
        <v>-0.33300000000000002</v>
      </c>
    </row>
    <row r="10" spans="2:13" s="50" customFormat="1" ht="14.4" x14ac:dyDescent="0.3">
      <c r="B10" s="247"/>
      <c r="C10" s="234">
        <f>C7</f>
        <v>45962</v>
      </c>
      <c r="D10" s="235" t="s">
        <v>50</v>
      </c>
      <c r="E10" s="236" t="s">
        <v>62</v>
      </c>
      <c r="F10" s="136" t="s">
        <v>84</v>
      </c>
      <c r="G10" s="99">
        <v>15.5</v>
      </c>
      <c r="H10" s="100">
        <v>0.33300000000000002</v>
      </c>
      <c r="I10" s="237" t="s">
        <v>63</v>
      </c>
      <c r="J10" s="139" t="s">
        <v>55</v>
      </c>
      <c r="K10" s="103">
        <f t="shared" si="0"/>
        <v>-0.33300000000000002</v>
      </c>
      <c r="L10" s="103">
        <f t="shared" si="1"/>
        <v>0</v>
      </c>
      <c r="M10" s="124">
        <f t="shared" si="2"/>
        <v>-0.33300000000000002</v>
      </c>
    </row>
    <row r="11" spans="2:13" s="50" customFormat="1" ht="14.4" x14ac:dyDescent="0.3">
      <c r="B11" s="247"/>
      <c r="C11" s="228"/>
      <c r="D11" s="230"/>
      <c r="E11" s="232"/>
      <c r="F11" s="136" t="s">
        <v>54</v>
      </c>
      <c r="G11" s="99">
        <v>7.8</v>
      </c>
      <c r="H11" s="100">
        <v>0.33300000000000002</v>
      </c>
      <c r="I11" s="232"/>
      <c r="J11" s="139" t="s">
        <v>55</v>
      </c>
      <c r="K11" s="103">
        <f t="shared" si="0"/>
        <v>-0.33300000000000002</v>
      </c>
      <c r="L11" s="103">
        <f t="shared" si="1"/>
        <v>0</v>
      </c>
      <c r="M11" s="124">
        <f t="shared" si="2"/>
        <v>-0.33300000000000002</v>
      </c>
    </row>
    <row r="12" spans="2:13" s="50" customFormat="1" ht="14.4" x14ac:dyDescent="0.3">
      <c r="B12" s="248"/>
      <c r="C12" s="228"/>
      <c r="D12" s="230"/>
      <c r="E12" s="232"/>
      <c r="F12" s="136" t="s">
        <v>113</v>
      </c>
      <c r="G12" s="99">
        <v>11</v>
      </c>
      <c r="H12" s="100">
        <v>0.33300000000000002</v>
      </c>
      <c r="I12" s="232"/>
      <c r="J12" s="139" t="s">
        <v>55</v>
      </c>
      <c r="K12" s="103">
        <f t="shared" si="0"/>
        <v>-0.33300000000000002</v>
      </c>
      <c r="L12" s="103">
        <f t="shared" si="1"/>
        <v>0</v>
      </c>
      <c r="M12" s="124">
        <f t="shared" si="2"/>
        <v>-0.33300000000000002</v>
      </c>
    </row>
    <row r="13" spans="2:13" s="50" customFormat="1" ht="14.4" x14ac:dyDescent="0.3">
      <c r="B13" s="218">
        <v>2</v>
      </c>
      <c r="C13" s="234">
        <f>C10+1</f>
        <v>45963</v>
      </c>
      <c r="D13" s="235" t="s">
        <v>50</v>
      </c>
      <c r="E13" s="236" t="s">
        <v>57</v>
      </c>
      <c r="F13" s="160" t="s">
        <v>151</v>
      </c>
      <c r="G13" s="99">
        <v>9.6</v>
      </c>
      <c r="H13" s="100">
        <v>0.33300000000000002</v>
      </c>
      <c r="I13" s="237" t="s">
        <v>59</v>
      </c>
      <c r="J13" s="139" t="s">
        <v>55</v>
      </c>
      <c r="K13" s="162">
        <f t="shared" si="0"/>
        <v>-0.33300000000000002</v>
      </c>
      <c r="L13" s="162">
        <f t="shared" si="1"/>
        <v>0</v>
      </c>
      <c r="M13" s="163">
        <f t="shared" si="2"/>
        <v>-0.33300000000000002</v>
      </c>
    </row>
    <row r="14" spans="2:13" s="50" customFormat="1" ht="14.4" x14ac:dyDescent="0.3">
      <c r="B14" s="247"/>
      <c r="C14" s="228"/>
      <c r="D14" s="242"/>
      <c r="E14" s="243"/>
      <c r="F14" s="160" t="s">
        <v>59</v>
      </c>
      <c r="G14" s="99">
        <v>13.5</v>
      </c>
      <c r="H14" s="100">
        <v>0.33300000000000002</v>
      </c>
      <c r="I14" s="243"/>
      <c r="J14" s="164" t="s">
        <v>60</v>
      </c>
      <c r="K14" s="162">
        <f t="shared" si="0"/>
        <v>4.1625000000000005</v>
      </c>
      <c r="L14" s="162">
        <f t="shared" si="1"/>
        <v>8.3250000000000005E-2</v>
      </c>
      <c r="M14" s="163">
        <f t="shared" si="2"/>
        <v>4.0792500000000009</v>
      </c>
    </row>
    <row r="15" spans="2:13" s="50" customFormat="1" ht="14.4" x14ac:dyDescent="0.3">
      <c r="B15" s="247"/>
      <c r="C15" s="228"/>
      <c r="D15" s="242"/>
      <c r="E15" s="243"/>
      <c r="F15" s="160" t="s">
        <v>109</v>
      </c>
      <c r="G15" s="99">
        <v>24</v>
      </c>
      <c r="H15" s="100">
        <v>0.33300000000000002</v>
      </c>
      <c r="I15" s="243"/>
      <c r="J15" s="164" t="s">
        <v>55</v>
      </c>
      <c r="K15" s="162">
        <f t="shared" si="0"/>
        <v>-0.33300000000000002</v>
      </c>
      <c r="L15" s="162">
        <f t="shared" si="1"/>
        <v>0</v>
      </c>
      <c r="M15" s="163">
        <f t="shared" si="2"/>
        <v>-0.33300000000000002</v>
      </c>
    </row>
    <row r="16" spans="2:13" s="50" customFormat="1" ht="14.4" x14ac:dyDescent="0.3">
      <c r="B16" s="247"/>
      <c r="C16" s="234">
        <f>C13</f>
        <v>45963</v>
      </c>
      <c r="D16" s="235" t="s">
        <v>69</v>
      </c>
      <c r="E16" s="236" t="s">
        <v>70</v>
      </c>
      <c r="F16" s="160" t="s">
        <v>54</v>
      </c>
      <c r="G16" s="99">
        <v>6.8</v>
      </c>
      <c r="H16" s="100">
        <v>0.33300000000000002</v>
      </c>
      <c r="I16" s="237" t="s">
        <v>72</v>
      </c>
      <c r="J16" s="166" t="s">
        <v>55</v>
      </c>
      <c r="K16" s="162">
        <f t="shared" si="0"/>
        <v>-0.33300000000000002</v>
      </c>
      <c r="L16" s="162">
        <f t="shared" si="1"/>
        <v>0</v>
      </c>
      <c r="M16" s="163">
        <f t="shared" si="2"/>
        <v>-0.33300000000000002</v>
      </c>
    </row>
    <row r="17" spans="2:13" s="50" customFormat="1" ht="14.4" x14ac:dyDescent="0.3">
      <c r="B17" s="247"/>
      <c r="C17" s="228"/>
      <c r="D17" s="242"/>
      <c r="E17" s="243"/>
      <c r="F17" s="160" t="s">
        <v>151</v>
      </c>
      <c r="G17" s="99">
        <v>10.5</v>
      </c>
      <c r="H17" s="100">
        <v>0.33300000000000002</v>
      </c>
      <c r="I17" s="243"/>
      <c r="J17" s="166" t="s">
        <v>55</v>
      </c>
      <c r="K17" s="162">
        <f t="shared" si="0"/>
        <v>-0.33300000000000002</v>
      </c>
      <c r="L17" s="162">
        <f t="shared" si="1"/>
        <v>0</v>
      </c>
      <c r="M17" s="163">
        <f t="shared" si="2"/>
        <v>-0.33300000000000002</v>
      </c>
    </row>
    <row r="18" spans="2:13" s="50" customFormat="1" ht="14.4" x14ac:dyDescent="0.3">
      <c r="B18" s="248"/>
      <c r="C18" s="228"/>
      <c r="D18" s="242"/>
      <c r="E18" s="243"/>
      <c r="F18" s="160" t="s">
        <v>109</v>
      </c>
      <c r="G18" s="99">
        <v>50</v>
      </c>
      <c r="H18" s="100">
        <v>0.33300000000000002</v>
      </c>
      <c r="I18" s="243"/>
      <c r="J18" s="166" t="s">
        <v>55</v>
      </c>
      <c r="K18" s="162">
        <f t="shared" si="0"/>
        <v>-0.33300000000000002</v>
      </c>
      <c r="L18" s="162">
        <f t="shared" si="1"/>
        <v>0</v>
      </c>
      <c r="M18" s="163">
        <f t="shared" si="2"/>
        <v>-0.33300000000000002</v>
      </c>
    </row>
    <row r="19" spans="2:13" s="50" customFormat="1" ht="14.4" x14ac:dyDescent="0.3">
      <c r="B19" s="218">
        <v>3</v>
      </c>
      <c r="C19" s="234">
        <f>C16+1</f>
        <v>45964</v>
      </c>
      <c r="D19" s="235" t="s">
        <v>50</v>
      </c>
      <c r="E19" s="236" t="s">
        <v>51</v>
      </c>
      <c r="F19" s="136" t="s">
        <v>72</v>
      </c>
      <c r="G19" s="99">
        <v>9.1999999999999993</v>
      </c>
      <c r="H19" s="100">
        <v>0.33300000000000002</v>
      </c>
      <c r="I19" s="237" t="s">
        <v>54</v>
      </c>
      <c r="J19" s="166" t="s">
        <v>55</v>
      </c>
      <c r="K19" s="103">
        <f t="shared" si="0"/>
        <v>-0.33300000000000002</v>
      </c>
      <c r="L19" s="103">
        <f t="shared" si="1"/>
        <v>0</v>
      </c>
      <c r="M19" s="124">
        <f t="shared" si="2"/>
        <v>-0.33300000000000002</v>
      </c>
    </row>
    <row r="20" spans="2:13" s="50" customFormat="1" ht="14.4" x14ac:dyDescent="0.3">
      <c r="B20" s="247"/>
      <c r="C20" s="228"/>
      <c r="D20" s="230"/>
      <c r="E20" s="232"/>
      <c r="F20" s="136" t="s">
        <v>105</v>
      </c>
      <c r="G20" s="99">
        <v>17</v>
      </c>
      <c r="H20" s="100">
        <v>0.33300000000000002</v>
      </c>
      <c r="I20" s="232"/>
      <c r="J20" s="166" t="s">
        <v>55</v>
      </c>
      <c r="K20" s="103">
        <f t="shared" si="0"/>
        <v>-0.33300000000000002</v>
      </c>
      <c r="L20" s="103">
        <f t="shared" si="1"/>
        <v>0</v>
      </c>
      <c r="M20" s="124">
        <f t="shared" si="2"/>
        <v>-0.33300000000000002</v>
      </c>
    </row>
    <row r="21" spans="2:13" s="50" customFormat="1" ht="14.4" x14ac:dyDescent="0.3">
      <c r="B21" s="248"/>
      <c r="C21" s="228"/>
      <c r="D21" s="230"/>
      <c r="E21" s="232"/>
      <c r="F21" s="136" t="s">
        <v>151</v>
      </c>
      <c r="G21" s="99">
        <v>13.5</v>
      </c>
      <c r="H21" s="100">
        <v>0.33300000000000002</v>
      </c>
      <c r="I21" s="232"/>
      <c r="J21" s="166" t="s">
        <v>55</v>
      </c>
      <c r="K21" s="103">
        <f t="shared" si="0"/>
        <v>-0.33300000000000002</v>
      </c>
      <c r="L21" s="103">
        <f t="shared" si="1"/>
        <v>0</v>
      </c>
      <c r="M21" s="124">
        <f t="shared" si="2"/>
        <v>-0.33300000000000002</v>
      </c>
    </row>
    <row r="22" spans="2:13" s="50" customFormat="1" ht="14.4" x14ac:dyDescent="0.3">
      <c r="B22" s="218">
        <v>4</v>
      </c>
      <c r="C22" s="234">
        <f>C19+1</f>
        <v>45965</v>
      </c>
      <c r="D22" s="235" t="s">
        <v>46</v>
      </c>
      <c r="E22" s="236" t="s">
        <v>47</v>
      </c>
      <c r="F22" s="136" t="s">
        <v>84</v>
      </c>
      <c r="G22" s="99">
        <v>6.4</v>
      </c>
      <c r="H22" s="100">
        <v>0.33300000000000002</v>
      </c>
      <c r="I22" s="237" t="s">
        <v>121</v>
      </c>
      <c r="J22" s="139" t="s">
        <v>55</v>
      </c>
      <c r="K22" s="103">
        <f t="shared" si="0"/>
        <v>-0.33300000000000002</v>
      </c>
      <c r="L22" s="103">
        <f t="shared" si="1"/>
        <v>0</v>
      </c>
      <c r="M22" s="124">
        <f t="shared" si="2"/>
        <v>-0.33300000000000002</v>
      </c>
    </row>
    <row r="23" spans="2:13" s="50" customFormat="1" ht="14.4" x14ac:dyDescent="0.3">
      <c r="B23" s="247"/>
      <c r="C23" s="228"/>
      <c r="D23" s="230"/>
      <c r="E23" s="232"/>
      <c r="F23" s="136" t="s">
        <v>121</v>
      </c>
      <c r="G23" s="99">
        <v>8.4</v>
      </c>
      <c r="H23" s="100">
        <v>0.33300000000000002</v>
      </c>
      <c r="I23" s="232"/>
      <c r="J23" s="139" t="s">
        <v>60</v>
      </c>
      <c r="K23" s="103">
        <f t="shared" si="0"/>
        <v>2.4642000000000004</v>
      </c>
      <c r="L23" s="103">
        <f t="shared" si="1"/>
        <v>4.9284000000000008E-2</v>
      </c>
      <c r="M23" s="124">
        <f t="shared" si="2"/>
        <v>2.4149160000000003</v>
      </c>
    </row>
    <row r="24" spans="2:13" s="50" customFormat="1" ht="14.4" x14ac:dyDescent="0.3">
      <c r="B24" s="247"/>
      <c r="C24" s="228"/>
      <c r="D24" s="230"/>
      <c r="E24" s="232"/>
      <c r="F24" s="136" t="s">
        <v>122</v>
      </c>
      <c r="G24" s="99">
        <v>14.5</v>
      </c>
      <c r="H24" s="100">
        <v>0.33300000000000002</v>
      </c>
      <c r="I24" s="232"/>
      <c r="J24" s="139" t="s">
        <v>55</v>
      </c>
      <c r="K24" s="103">
        <f t="shared" si="0"/>
        <v>-0.33300000000000002</v>
      </c>
      <c r="L24" s="103">
        <f t="shared" si="1"/>
        <v>0</v>
      </c>
      <c r="M24" s="124">
        <f t="shared" si="2"/>
        <v>-0.33300000000000002</v>
      </c>
    </row>
    <row r="25" spans="2:13" s="50" customFormat="1" ht="14.4" x14ac:dyDescent="0.3">
      <c r="B25" s="247"/>
      <c r="C25" s="234">
        <f>C22</f>
        <v>45965</v>
      </c>
      <c r="D25" s="235" t="s">
        <v>46</v>
      </c>
      <c r="E25" s="236" t="s">
        <v>64</v>
      </c>
      <c r="F25" s="136" t="s">
        <v>84</v>
      </c>
      <c r="G25" s="99">
        <v>23</v>
      </c>
      <c r="H25" s="100">
        <v>0.33300000000000002</v>
      </c>
      <c r="I25" s="237" t="s">
        <v>113</v>
      </c>
      <c r="J25" s="139" t="s">
        <v>55</v>
      </c>
      <c r="K25" s="103">
        <f t="shared" si="0"/>
        <v>-0.33300000000000002</v>
      </c>
      <c r="L25" s="103">
        <f t="shared" si="1"/>
        <v>0</v>
      </c>
      <c r="M25" s="124">
        <f t="shared" si="2"/>
        <v>-0.33300000000000002</v>
      </c>
    </row>
    <row r="26" spans="2:13" s="50" customFormat="1" ht="14.4" x14ac:dyDescent="0.3">
      <c r="B26" s="247"/>
      <c r="C26" s="228"/>
      <c r="D26" s="230"/>
      <c r="E26" s="232"/>
      <c r="F26" s="136" t="s">
        <v>113</v>
      </c>
      <c r="G26" s="99">
        <v>12.5</v>
      </c>
      <c r="H26" s="100">
        <v>0.33300000000000002</v>
      </c>
      <c r="I26" s="232"/>
      <c r="J26" s="139" t="s">
        <v>60</v>
      </c>
      <c r="K26" s="103">
        <f t="shared" si="0"/>
        <v>3.8295000000000003</v>
      </c>
      <c r="L26" s="103">
        <f t="shared" si="1"/>
        <v>7.6590000000000005E-2</v>
      </c>
      <c r="M26" s="124">
        <f t="shared" si="2"/>
        <v>3.7529100000000004</v>
      </c>
    </row>
    <row r="27" spans="2:13" s="50" customFormat="1" ht="14.4" x14ac:dyDescent="0.3">
      <c r="B27" s="248"/>
      <c r="C27" s="228"/>
      <c r="D27" s="230"/>
      <c r="E27" s="232"/>
      <c r="F27" s="136" t="s">
        <v>122</v>
      </c>
      <c r="G27" s="99">
        <v>21</v>
      </c>
      <c r="H27" s="100">
        <v>0.33300000000000002</v>
      </c>
      <c r="I27" s="232"/>
      <c r="J27" s="139" t="s">
        <v>55</v>
      </c>
      <c r="K27" s="103">
        <f t="shared" si="0"/>
        <v>-0.33300000000000002</v>
      </c>
      <c r="L27" s="103">
        <f t="shared" si="1"/>
        <v>0</v>
      </c>
      <c r="M27" s="124">
        <f t="shared" si="2"/>
        <v>-0.33300000000000002</v>
      </c>
    </row>
    <row r="28" spans="2:13" s="50" customFormat="1" ht="14.4" x14ac:dyDescent="0.3">
      <c r="B28" s="218">
        <v>5</v>
      </c>
      <c r="C28" s="234">
        <f>C25+1</f>
        <v>45966</v>
      </c>
      <c r="D28" s="235" t="s">
        <v>46</v>
      </c>
      <c r="E28" s="236" t="s">
        <v>126</v>
      </c>
      <c r="F28" s="136" t="s">
        <v>84</v>
      </c>
      <c r="G28" s="99">
        <v>14.5</v>
      </c>
      <c r="H28" s="100">
        <v>0.33300000000000002</v>
      </c>
      <c r="I28" s="237" t="s">
        <v>128</v>
      </c>
      <c r="J28" s="139" t="s">
        <v>55</v>
      </c>
      <c r="K28" s="103">
        <f t="shared" si="0"/>
        <v>-0.33300000000000002</v>
      </c>
      <c r="L28" s="103">
        <f t="shared" si="1"/>
        <v>0</v>
      </c>
      <c r="M28" s="124">
        <f t="shared" si="2"/>
        <v>-0.33300000000000002</v>
      </c>
    </row>
    <row r="29" spans="2:13" s="50" customFormat="1" ht="14.4" x14ac:dyDescent="0.3">
      <c r="B29" s="247"/>
      <c r="C29" s="228"/>
      <c r="D29" s="230"/>
      <c r="E29" s="232"/>
      <c r="F29" s="136" t="s">
        <v>113</v>
      </c>
      <c r="G29" s="99">
        <v>10</v>
      </c>
      <c r="H29" s="100">
        <v>0.33300000000000002</v>
      </c>
      <c r="I29" s="232"/>
      <c r="J29" s="139" t="s">
        <v>55</v>
      </c>
      <c r="K29" s="103">
        <f t="shared" si="0"/>
        <v>-0.33300000000000002</v>
      </c>
      <c r="L29" s="103">
        <f t="shared" si="1"/>
        <v>0</v>
      </c>
      <c r="M29" s="124">
        <f t="shared" si="2"/>
        <v>-0.33300000000000002</v>
      </c>
    </row>
    <row r="30" spans="2:13" s="50" customFormat="1" ht="14.4" x14ac:dyDescent="0.3">
      <c r="B30" s="247"/>
      <c r="C30" s="228"/>
      <c r="D30" s="230"/>
      <c r="E30" s="232"/>
      <c r="F30" s="136" t="s">
        <v>122</v>
      </c>
      <c r="G30" s="99">
        <v>13.5</v>
      </c>
      <c r="H30" s="100">
        <v>0.33300000000000002</v>
      </c>
      <c r="I30" s="232"/>
      <c r="J30" s="139" t="s">
        <v>55</v>
      </c>
      <c r="K30" s="103">
        <f t="shared" si="0"/>
        <v>-0.33300000000000002</v>
      </c>
      <c r="L30" s="103">
        <f t="shared" si="1"/>
        <v>0</v>
      </c>
      <c r="M30" s="124">
        <f t="shared" si="2"/>
        <v>-0.33300000000000002</v>
      </c>
    </row>
    <row r="31" spans="2:13" s="50" customFormat="1" ht="14.4" x14ac:dyDescent="0.3">
      <c r="B31" s="247"/>
      <c r="C31" s="234">
        <f>C28</f>
        <v>45966</v>
      </c>
      <c r="D31" s="235" t="s">
        <v>46</v>
      </c>
      <c r="E31" s="236" t="s">
        <v>119</v>
      </c>
      <c r="F31" s="136" t="s">
        <v>151</v>
      </c>
      <c r="G31" s="99">
        <v>9.8000000000000007</v>
      </c>
      <c r="H31" s="100">
        <v>0.33300000000000002</v>
      </c>
      <c r="I31" s="237" t="s">
        <v>81</v>
      </c>
      <c r="J31" s="139" t="s">
        <v>55</v>
      </c>
      <c r="K31" s="103">
        <f t="shared" ref="K31:K33" si="3">IF(J31="w",(G31-1)*H31,-H31)</f>
        <v>-0.33300000000000002</v>
      </c>
      <c r="L31" s="103">
        <f t="shared" ref="L31:L33" si="4">IF(J31="w",(K31/100*2),0)</f>
        <v>0</v>
      </c>
      <c r="M31" s="124">
        <f t="shared" ref="M31:M33" si="5">K31-L31</f>
        <v>-0.33300000000000002</v>
      </c>
    </row>
    <row r="32" spans="2:13" s="50" customFormat="1" ht="14.4" x14ac:dyDescent="0.3">
      <c r="B32" s="247"/>
      <c r="C32" s="228"/>
      <c r="D32" s="230"/>
      <c r="E32" s="232"/>
      <c r="F32" s="136" t="s">
        <v>59</v>
      </c>
      <c r="G32" s="99">
        <v>12.5</v>
      </c>
      <c r="H32" s="100">
        <v>0.33300000000000002</v>
      </c>
      <c r="I32" s="232"/>
      <c r="J32" s="139" t="s">
        <v>55</v>
      </c>
      <c r="K32" s="103">
        <f t="shared" si="3"/>
        <v>-0.33300000000000002</v>
      </c>
      <c r="L32" s="103">
        <f t="shared" si="4"/>
        <v>0</v>
      </c>
      <c r="M32" s="124">
        <f t="shared" si="5"/>
        <v>-0.33300000000000002</v>
      </c>
    </row>
    <row r="33" spans="2:13" s="50" customFormat="1" ht="14.4" x14ac:dyDescent="0.3">
      <c r="B33" s="248"/>
      <c r="C33" s="228"/>
      <c r="D33" s="230"/>
      <c r="E33" s="232"/>
      <c r="F33" s="136" t="s">
        <v>118</v>
      </c>
      <c r="G33" s="99">
        <v>20</v>
      </c>
      <c r="H33" s="100">
        <v>0.33300000000000002</v>
      </c>
      <c r="I33" s="232"/>
      <c r="J33" s="139" t="s">
        <v>55</v>
      </c>
      <c r="K33" s="103">
        <f t="shared" si="3"/>
        <v>-0.33300000000000002</v>
      </c>
      <c r="L33" s="103">
        <f t="shared" si="4"/>
        <v>0</v>
      </c>
      <c r="M33" s="124">
        <f t="shared" si="5"/>
        <v>-0.33300000000000002</v>
      </c>
    </row>
    <row r="34" spans="2:13" s="50" customFormat="1" ht="14.4" x14ac:dyDescent="0.3">
      <c r="B34" s="218">
        <v>6</v>
      </c>
      <c r="C34" s="234">
        <f>C31+1</f>
        <v>45967</v>
      </c>
      <c r="D34" s="235" t="s">
        <v>114</v>
      </c>
      <c r="E34" s="236" t="s">
        <v>115</v>
      </c>
      <c r="F34" s="136" t="s">
        <v>84</v>
      </c>
      <c r="G34" s="99">
        <v>9.6</v>
      </c>
      <c r="H34" s="100">
        <v>0.33300000000000002</v>
      </c>
      <c r="I34" s="237" t="s">
        <v>117</v>
      </c>
      <c r="J34" s="139" t="s">
        <v>55</v>
      </c>
      <c r="K34" s="103">
        <f t="shared" si="0"/>
        <v>-0.33300000000000002</v>
      </c>
      <c r="L34" s="103">
        <f t="shared" si="1"/>
        <v>0</v>
      </c>
      <c r="M34" s="124">
        <f t="shared" si="2"/>
        <v>-0.33300000000000002</v>
      </c>
    </row>
    <row r="35" spans="2:13" s="50" customFormat="1" ht="14.4" x14ac:dyDescent="0.3">
      <c r="B35" s="247"/>
      <c r="C35" s="228"/>
      <c r="D35" s="230"/>
      <c r="E35" s="232"/>
      <c r="F35" s="136" t="s">
        <v>113</v>
      </c>
      <c r="G35" s="99">
        <v>9.6</v>
      </c>
      <c r="H35" s="100">
        <v>0.33300000000000002</v>
      </c>
      <c r="I35" s="232"/>
      <c r="J35" s="139" t="s">
        <v>55</v>
      </c>
      <c r="K35" s="103">
        <f t="shared" si="0"/>
        <v>-0.33300000000000002</v>
      </c>
      <c r="L35" s="103">
        <f t="shared" si="1"/>
        <v>0</v>
      </c>
      <c r="M35" s="124">
        <f t="shared" si="2"/>
        <v>-0.33300000000000002</v>
      </c>
    </row>
    <row r="36" spans="2:13" s="50" customFormat="1" ht="14.4" x14ac:dyDescent="0.3">
      <c r="B36" s="247"/>
      <c r="C36" s="228"/>
      <c r="D36" s="230"/>
      <c r="E36" s="232"/>
      <c r="F36" s="136" t="s">
        <v>122</v>
      </c>
      <c r="G36" s="99">
        <v>15</v>
      </c>
      <c r="H36" s="100">
        <v>0.33300000000000002</v>
      </c>
      <c r="I36" s="232"/>
      <c r="J36" s="139" t="s">
        <v>55</v>
      </c>
      <c r="K36" s="103">
        <f t="shared" si="0"/>
        <v>-0.33300000000000002</v>
      </c>
      <c r="L36" s="103">
        <f t="shared" si="1"/>
        <v>0</v>
      </c>
      <c r="M36" s="124">
        <f t="shared" si="2"/>
        <v>-0.33300000000000002</v>
      </c>
    </row>
    <row r="37" spans="2:13" s="50" customFormat="1" ht="14.4" x14ac:dyDescent="0.3">
      <c r="B37" s="247"/>
      <c r="C37" s="234">
        <f>C34</f>
        <v>45967</v>
      </c>
      <c r="D37" s="235" t="s">
        <v>114</v>
      </c>
      <c r="E37" s="236" t="s">
        <v>129</v>
      </c>
      <c r="F37" s="136" t="s">
        <v>63</v>
      </c>
      <c r="G37" s="99">
        <v>18.5</v>
      </c>
      <c r="H37" s="100">
        <v>0.33300000000000002</v>
      </c>
      <c r="I37" s="237" t="s">
        <v>105</v>
      </c>
      <c r="J37" s="139" t="s">
        <v>55</v>
      </c>
      <c r="K37" s="103">
        <f t="shared" si="0"/>
        <v>-0.33300000000000002</v>
      </c>
      <c r="L37" s="103">
        <f t="shared" si="1"/>
        <v>0</v>
      </c>
      <c r="M37" s="124">
        <f t="shared" si="2"/>
        <v>-0.33300000000000002</v>
      </c>
    </row>
    <row r="38" spans="2:13" s="50" customFormat="1" ht="14.4" x14ac:dyDescent="0.3">
      <c r="B38" s="247"/>
      <c r="C38" s="228"/>
      <c r="D38" s="230"/>
      <c r="E38" s="232"/>
      <c r="F38" s="136" t="s">
        <v>72</v>
      </c>
      <c r="G38" s="99">
        <v>8.8000000000000007</v>
      </c>
      <c r="H38" s="100">
        <v>0.33300000000000002</v>
      </c>
      <c r="I38" s="232"/>
      <c r="J38" s="139" t="s">
        <v>55</v>
      </c>
      <c r="K38" s="103">
        <f t="shared" si="0"/>
        <v>-0.33300000000000002</v>
      </c>
      <c r="L38" s="103">
        <f t="shared" si="1"/>
        <v>0</v>
      </c>
      <c r="M38" s="124">
        <f t="shared" si="2"/>
        <v>-0.33300000000000002</v>
      </c>
    </row>
    <row r="39" spans="2:13" s="50" customFormat="1" ht="14.4" x14ac:dyDescent="0.3">
      <c r="B39" s="248"/>
      <c r="C39" s="228"/>
      <c r="D39" s="230"/>
      <c r="E39" s="232"/>
      <c r="F39" s="136" t="s">
        <v>54</v>
      </c>
      <c r="G39" s="99">
        <v>8.8000000000000007</v>
      </c>
      <c r="H39" s="100">
        <v>0.33300000000000002</v>
      </c>
      <c r="I39" s="232"/>
      <c r="J39" s="139" t="s">
        <v>55</v>
      </c>
      <c r="K39" s="103">
        <f t="shared" si="0"/>
        <v>-0.33300000000000002</v>
      </c>
      <c r="L39" s="103">
        <f t="shared" si="1"/>
        <v>0</v>
      </c>
      <c r="M39" s="124">
        <f t="shared" si="2"/>
        <v>-0.33300000000000002</v>
      </c>
    </row>
    <row r="40" spans="2:13" s="50" customFormat="1" ht="14.4" x14ac:dyDescent="0.3">
      <c r="B40" s="218">
        <v>7</v>
      </c>
      <c r="C40" s="234">
        <f>C37+1</f>
        <v>45968</v>
      </c>
      <c r="D40" s="235" t="s">
        <v>69</v>
      </c>
      <c r="E40" s="236" t="s">
        <v>111</v>
      </c>
      <c r="F40" s="136" t="s">
        <v>72</v>
      </c>
      <c r="G40" s="99">
        <v>7.6</v>
      </c>
      <c r="H40" s="100">
        <v>0.33300000000000002</v>
      </c>
      <c r="I40" s="237" t="s">
        <v>72</v>
      </c>
      <c r="J40" s="139" t="s">
        <v>60</v>
      </c>
      <c r="K40" s="103">
        <f t="shared" si="0"/>
        <v>2.1978</v>
      </c>
      <c r="L40" s="103">
        <f t="shared" si="1"/>
        <v>4.3956000000000002E-2</v>
      </c>
      <c r="M40" s="124">
        <f t="shared" si="2"/>
        <v>2.1538439999999999</v>
      </c>
    </row>
    <row r="41" spans="2:13" s="50" customFormat="1" ht="14.4" x14ac:dyDescent="0.3">
      <c r="B41" s="247"/>
      <c r="C41" s="228"/>
      <c r="D41" s="230"/>
      <c r="E41" s="232"/>
      <c r="F41" s="136" t="s">
        <v>54</v>
      </c>
      <c r="G41" s="99">
        <v>6.6</v>
      </c>
      <c r="H41" s="100">
        <v>0.33300000000000002</v>
      </c>
      <c r="I41" s="232"/>
      <c r="J41" s="139" t="s">
        <v>55</v>
      </c>
      <c r="K41" s="103">
        <f t="shared" si="0"/>
        <v>-0.33300000000000002</v>
      </c>
      <c r="L41" s="103">
        <f t="shared" si="1"/>
        <v>0</v>
      </c>
      <c r="M41" s="124">
        <f t="shared" si="2"/>
        <v>-0.33300000000000002</v>
      </c>
    </row>
    <row r="42" spans="2:13" s="50" customFormat="1" ht="14.4" x14ac:dyDescent="0.3">
      <c r="B42" s="247"/>
      <c r="C42" s="228"/>
      <c r="D42" s="230"/>
      <c r="E42" s="232"/>
      <c r="F42" s="136" t="s">
        <v>151</v>
      </c>
      <c r="G42" s="99">
        <v>11</v>
      </c>
      <c r="H42" s="100">
        <v>0.33300000000000002</v>
      </c>
      <c r="I42" s="232"/>
      <c r="J42" s="139" t="s">
        <v>55</v>
      </c>
      <c r="K42" s="103">
        <f t="shared" si="0"/>
        <v>-0.33300000000000002</v>
      </c>
      <c r="L42" s="103">
        <f t="shared" si="1"/>
        <v>0</v>
      </c>
      <c r="M42" s="124">
        <f t="shared" si="2"/>
        <v>-0.33300000000000002</v>
      </c>
    </row>
    <row r="43" spans="2:13" s="50" customFormat="1" ht="14.4" x14ac:dyDescent="0.3">
      <c r="B43" s="247"/>
      <c r="C43" s="234">
        <f>C40</f>
        <v>45968</v>
      </c>
      <c r="D43" s="235" t="s">
        <v>132</v>
      </c>
      <c r="E43" s="236" t="s">
        <v>133</v>
      </c>
      <c r="F43" s="136" t="s">
        <v>54</v>
      </c>
      <c r="G43" s="99">
        <v>6.8</v>
      </c>
      <c r="H43" s="100">
        <v>0.33300000000000002</v>
      </c>
      <c r="I43" s="237" t="s">
        <v>54</v>
      </c>
      <c r="J43" s="139" t="s">
        <v>60</v>
      </c>
      <c r="K43" s="103">
        <f t="shared" si="0"/>
        <v>1.9314</v>
      </c>
      <c r="L43" s="103">
        <f t="shared" si="1"/>
        <v>3.8628000000000003E-2</v>
      </c>
      <c r="M43" s="124">
        <f t="shared" si="2"/>
        <v>1.8927719999999999</v>
      </c>
    </row>
    <row r="44" spans="2:13" s="50" customFormat="1" ht="14.4" x14ac:dyDescent="0.3">
      <c r="B44" s="247"/>
      <c r="C44" s="228"/>
      <c r="D44" s="230"/>
      <c r="E44" s="232"/>
      <c r="F44" s="136" t="s">
        <v>151</v>
      </c>
      <c r="G44" s="99">
        <v>12</v>
      </c>
      <c r="H44" s="100">
        <v>0.33300000000000002</v>
      </c>
      <c r="I44" s="232"/>
      <c r="J44" s="139" t="s">
        <v>55</v>
      </c>
      <c r="K44" s="103">
        <f t="shared" si="0"/>
        <v>-0.33300000000000002</v>
      </c>
      <c r="L44" s="103">
        <f t="shared" si="1"/>
        <v>0</v>
      </c>
      <c r="M44" s="124">
        <f t="shared" si="2"/>
        <v>-0.33300000000000002</v>
      </c>
    </row>
    <row r="45" spans="2:13" s="50" customFormat="1" ht="14.4" x14ac:dyDescent="0.3">
      <c r="B45" s="248"/>
      <c r="C45" s="228"/>
      <c r="D45" s="230"/>
      <c r="E45" s="232"/>
      <c r="F45" s="136" t="s">
        <v>113</v>
      </c>
      <c r="G45" s="99">
        <v>12</v>
      </c>
      <c r="H45" s="100">
        <v>0.33300000000000002</v>
      </c>
      <c r="I45" s="232"/>
      <c r="J45" s="139" t="s">
        <v>55</v>
      </c>
      <c r="K45" s="103">
        <f t="shared" si="0"/>
        <v>-0.33300000000000002</v>
      </c>
      <c r="L45" s="103">
        <f t="shared" si="1"/>
        <v>0</v>
      </c>
      <c r="M45" s="124">
        <f t="shared" si="2"/>
        <v>-0.33300000000000002</v>
      </c>
    </row>
    <row r="46" spans="2:13" s="50" customFormat="1" ht="14.4" x14ac:dyDescent="0.3">
      <c r="B46" s="218">
        <v>8</v>
      </c>
      <c r="C46" s="234">
        <f>C43+1</f>
        <v>45969</v>
      </c>
      <c r="D46" s="235" t="s">
        <v>50</v>
      </c>
      <c r="E46" s="236" t="s">
        <v>134</v>
      </c>
      <c r="F46" s="136" t="s">
        <v>63</v>
      </c>
      <c r="G46" s="99">
        <v>5.9</v>
      </c>
      <c r="H46" s="100">
        <v>0.33300000000000002</v>
      </c>
      <c r="I46" s="237" t="s">
        <v>118</v>
      </c>
      <c r="J46" s="139" t="s">
        <v>55</v>
      </c>
      <c r="K46" s="103">
        <f t="shared" si="0"/>
        <v>-0.33300000000000002</v>
      </c>
      <c r="L46" s="103">
        <f t="shared" si="1"/>
        <v>0</v>
      </c>
      <c r="M46" s="124">
        <f t="shared" si="2"/>
        <v>-0.33300000000000002</v>
      </c>
    </row>
    <row r="47" spans="2:13" s="50" customFormat="1" ht="14.4" x14ac:dyDescent="0.3">
      <c r="B47" s="247"/>
      <c r="C47" s="228"/>
      <c r="D47" s="230"/>
      <c r="E47" s="232"/>
      <c r="F47" s="136" t="s">
        <v>84</v>
      </c>
      <c r="G47" s="99">
        <v>6.6</v>
      </c>
      <c r="H47" s="100">
        <v>0.33300000000000002</v>
      </c>
      <c r="I47" s="232"/>
      <c r="J47" s="139" t="s">
        <v>55</v>
      </c>
      <c r="K47" s="103">
        <f t="shared" si="0"/>
        <v>-0.33300000000000002</v>
      </c>
      <c r="L47" s="103">
        <f t="shared" si="1"/>
        <v>0</v>
      </c>
      <c r="M47" s="124">
        <f t="shared" si="2"/>
        <v>-0.33300000000000002</v>
      </c>
    </row>
    <row r="48" spans="2:13" s="50" customFormat="1" ht="14.4" x14ac:dyDescent="0.3">
      <c r="B48" s="247"/>
      <c r="C48" s="228"/>
      <c r="D48" s="230"/>
      <c r="E48" s="232"/>
      <c r="F48" s="136" t="s">
        <v>121</v>
      </c>
      <c r="G48" s="99">
        <v>12</v>
      </c>
      <c r="H48" s="100">
        <v>0.33300000000000002</v>
      </c>
      <c r="I48" s="232"/>
      <c r="J48" s="139" t="s">
        <v>55</v>
      </c>
      <c r="K48" s="103">
        <f t="shared" si="0"/>
        <v>-0.33300000000000002</v>
      </c>
      <c r="L48" s="103">
        <f t="shared" si="1"/>
        <v>0</v>
      </c>
      <c r="M48" s="124">
        <f t="shared" si="2"/>
        <v>-0.33300000000000002</v>
      </c>
    </row>
    <row r="49" spans="2:13" s="50" customFormat="1" ht="14.4" x14ac:dyDescent="0.3">
      <c r="B49" s="247"/>
      <c r="C49" s="234">
        <f>C46</f>
        <v>45969</v>
      </c>
      <c r="D49" s="235" t="s">
        <v>50</v>
      </c>
      <c r="E49" s="236" t="s">
        <v>110</v>
      </c>
      <c r="F49" s="136" t="s">
        <v>72</v>
      </c>
      <c r="G49" s="99">
        <v>8.8000000000000007</v>
      </c>
      <c r="H49" s="100">
        <v>0.33300000000000002</v>
      </c>
      <c r="I49" s="237" t="s">
        <v>75</v>
      </c>
      <c r="J49" s="139" t="s">
        <v>55</v>
      </c>
      <c r="K49" s="103">
        <f t="shared" si="0"/>
        <v>-0.33300000000000002</v>
      </c>
      <c r="L49" s="103">
        <f t="shared" si="1"/>
        <v>0</v>
      </c>
      <c r="M49" s="124">
        <f t="shared" si="2"/>
        <v>-0.33300000000000002</v>
      </c>
    </row>
    <row r="50" spans="2:13" s="50" customFormat="1" ht="14.4" x14ac:dyDescent="0.3">
      <c r="B50" s="247"/>
      <c r="C50" s="228"/>
      <c r="D50" s="230"/>
      <c r="E50" s="232"/>
      <c r="F50" s="136" t="s">
        <v>105</v>
      </c>
      <c r="G50" s="99">
        <v>8.6</v>
      </c>
      <c r="H50" s="100">
        <v>0.33300000000000002</v>
      </c>
      <c r="I50" s="232"/>
      <c r="J50" s="139" t="s">
        <v>55</v>
      </c>
      <c r="K50" s="103">
        <f t="shared" si="0"/>
        <v>-0.33300000000000002</v>
      </c>
      <c r="L50" s="103">
        <f t="shared" si="1"/>
        <v>0</v>
      </c>
      <c r="M50" s="124">
        <f t="shared" si="2"/>
        <v>-0.33300000000000002</v>
      </c>
    </row>
    <row r="51" spans="2:13" s="50" customFormat="1" ht="14.4" x14ac:dyDescent="0.3">
      <c r="B51" s="248"/>
      <c r="C51" s="228"/>
      <c r="D51" s="230"/>
      <c r="E51" s="232"/>
      <c r="F51" s="136" t="s">
        <v>75</v>
      </c>
      <c r="G51" s="99">
        <v>11.5</v>
      </c>
      <c r="H51" s="100">
        <v>0.33300000000000002</v>
      </c>
      <c r="I51" s="232"/>
      <c r="J51" s="139" t="s">
        <v>60</v>
      </c>
      <c r="K51" s="103">
        <f t="shared" si="0"/>
        <v>3.4965000000000002</v>
      </c>
      <c r="L51" s="103">
        <f t="shared" si="1"/>
        <v>6.9930000000000006E-2</v>
      </c>
      <c r="M51" s="124">
        <f t="shared" si="2"/>
        <v>3.4265700000000003</v>
      </c>
    </row>
    <row r="52" spans="2:13" s="50" customFormat="1" ht="14.4" x14ac:dyDescent="0.3">
      <c r="B52" s="218">
        <v>9</v>
      </c>
      <c r="C52" s="234">
        <f>C49+1</f>
        <v>45970</v>
      </c>
      <c r="D52" s="235" t="s">
        <v>50</v>
      </c>
      <c r="E52" s="236" t="s">
        <v>108</v>
      </c>
      <c r="F52" s="136" t="s">
        <v>54</v>
      </c>
      <c r="G52" s="99">
        <v>10</v>
      </c>
      <c r="H52" s="100">
        <v>0.33300000000000002</v>
      </c>
      <c r="I52" s="237" t="s">
        <v>75</v>
      </c>
      <c r="J52" s="139" t="s">
        <v>55</v>
      </c>
      <c r="K52" s="103">
        <f t="shared" si="0"/>
        <v>-0.33300000000000002</v>
      </c>
      <c r="L52" s="103">
        <f t="shared" si="1"/>
        <v>0</v>
      </c>
      <c r="M52" s="124">
        <f t="shared" si="2"/>
        <v>-0.33300000000000002</v>
      </c>
    </row>
    <row r="53" spans="2:13" s="50" customFormat="1" ht="14.4" x14ac:dyDescent="0.3">
      <c r="B53" s="247"/>
      <c r="C53" s="228"/>
      <c r="D53" s="230"/>
      <c r="E53" s="232"/>
      <c r="F53" s="136" t="s">
        <v>151</v>
      </c>
      <c r="G53" s="99">
        <v>10.5</v>
      </c>
      <c r="H53" s="100">
        <v>0.33300000000000002</v>
      </c>
      <c r="I53" s="232"/>
      <c r="J53" s="139" t="s">
        <v>55</v>
      </c>
      <c r="K53" s="103">
        <f t="shared" si="0"/>
        <v>-0.33300000000000002</v>
      </c>
      <c r="L53" s="103">
        <f t="shared" si="1"/>
        <v>0</v>
      </c>
      <c r="M53" s="124">
        <f t="shared" si="2"/>
        <v>-0.33300000000000002</v>
      </c>
    </row>
    <row r="54" spans="2:13" s="50" customFormat="1" ht="14.4" x14ac:dyDescent="0.3">
      <c r="B54" s="248"/>
      <c r="C54" s="228"/>
      <c r="D54" s="230"/>
      <c r="E54" s="232"/>
      <c r="F54" s="136" t="s">
        <v>75</v>
      </c>
      <c r="G54" s="99">
        <v>24</v>
      </c>
      <c r="H54" s="100">
        <v>0.33300000000000002</v>
      </c>
      <c r="I54" s="232"/>
      <c r="J54" s="139" t="s">
        <v>60</v>
      </c>
      <c r="K54" s="103">
        <f t="shared" si="0"/>
        <v>7.6590000000000007</v>
      </c>
      <c r="L54" s="103">
        <f t="shared" si="1"/>
        <v>0.15318000000000001</v>
      </c>
      <c r="M54" s="124">
        <f t="shared" si="2"/>
        <v>7.5058200000000008</v>
      </c>
    </row>
    <row r="55" spans="2:13" s="50" customFormat="1" ht="14.4" x14ac:dyDescent="0.3">
      <c r="B55" s="196">
        <v>10</v>
      </c>
      <c r="C55" s="195">
        <f>C52+1</f>
        <v>45971</v>
      </c>
      <c r="D55" s="186" t="s">
        <v>88</v>
      </c>
      <c r="E55" s="244"/>
      <c r="F55" s="187"/>
      <c r="G55" s="188"/>
      <c r="H55" s="189">
        <v>0</v>
      </c>
      <c r="I55" s="246"/>
      <c r="J55" s="190"/>
      <c r="K55" s="191">
        <f t="shared" si="0"/>
        <v>0</v>
      </c>
      <c r="L55" s="191">
        <f t="shared" si="1"/>
        <v>0</v>
      </c>
      <c r="M55" s="192">
        <f t="shared" si="2"/>
        <v>0</v>
      </c>
    </row>
    <row r="56" spans="2:13" s="50" customFormat="1" ht="14.4" x14ac:dyDescent="0.3">
      <c r="B56" s="196">
        <v>11</v>
      </c>
      <c r="C56" s="195">
        <f>C55+1</f>
        <v>45972</v>
      </c>
      <c r="D56" s="193" t="s">
        <v>88</v>
      </c>
      <c r="E56" s="245"/>
      <c r="F56" s="187"/>
      <c r="G56" s="188"/>
      <c r="H56" s="189">
        <v>0</v>
      </c>
      <c r="I56" s="245"/>
      <c r="J56" s="190"/>
      <c r="K56" s="191">
        <f t="shared" si="0"/>
        <v>0</v>
      </c>
      <c r="L56" s="191">
        <f t="shared" si="1"/>
        <v>0</v>
      </c>
      <c r="M56" s="192">
        <f t="shared" si="2"/>
        <v>0</v>
      </c>
    </row>
    <row r="57" spans="2:13" s="50" customFormat="1" ht="14.4" x14ac:dyDescent="0.3">
      <c r="B57" s="196">
        <v>12</v>
      </c>
      <c r="C57" s="195">
        <f>C56+1</f>
        <v>45973</v>
      </c>
      <c r="D57" s="193" t="s">
        <v>88</v>
      </c>
      <c r="E57" s="245"/>
      <c r="F57" s="187"/>
      <c r="G57" s="188"/>
      <c r="H57" s="189">
        <v>0</v>
      </c>
      <c r="I57" s="245"/>
      <c r="J57" s="190"/>
      <c r="K57" s="191">
        <f t="shared" si="0"/>
        <v>0</v>
      </c>
      <c r="L57" s="191">
        <f t="shared" si="1"/>
        <v>0</v>
      </c>
      <c r="M57" s="192">
        <f t="shared" si="2"/>
        <v>0</v>
      </c>
    </row>
    <row r="58" spans="2:13" s="50" customFormat="1" ht="14.4" x14ac:dyDescent="0.3">
      <c r="B58" s="218">
        <v>13</v>
      </c>
      <c r="C58" s="234">
        <f>C57+1</f>
        <v>45974</v>
      </c>
      <c r="D58" s="235" t="s">
        <v>89</v>
      </c>
      <c r="E58" s="236" t="s">
        <v>138</v>
      </c>
      <c r="F58" s="136" t="s">
        <v>84</v>
      </c>
      <c r="G58" s="99">
        <v>8.1999999999999993</v>
      </c>
      <c r="H58" s="100">
        <v>0.33300000000000002</v>
      </c>
      <c r="I58" s="237" t="s">
        <v>84</v>
      </c>
      <c r="J58" s="139" t="s">
        <v>60</v>
      </c>
      <c r="K58" s="103">
        <f t="shared" si="0"/>
        <v>2.3975999999999997</v>
      </c>
      <c r="L58" s="103">
        <f t="shared" si="1"/>
        <v>4.7951999999999995E-2</v>
      </c>
      <c r="M58" s="124">
        <f t="shared" si="2"/>
        <v>2.3496479999999997</v>
      </c>
    </row>
    <row r="59" spans="2:13" s="50" customFormat="1" ht="14.4" x14ac:dyDescent="0.3">
      <c r="B59" s="219"/>
      <c r="C59" s="228"/>
      <c r="D59" s="230"/>
      <c r="E59" s="232"/>
      <c r="F59" s="136" t="s">
        <v>113</v>
      </c>
      <c r="G59" s="99">
        <v>9.4</v>
      </c>
      <c r="H59" s="100">
        <v>0.33300000000000002</v>
      </c>
      <c r="I59" s="232"/>
      <c r="J59" s="139" t="s">
        <v>55</v>
      </c>
      <c r="K59" s="103">
        <f t="shared" si="0"/>
        <v>-0.33300000000000002</v>
      </c>
      <c r="L59" s="103">
        <f t="shared" si="1"/>
        <v>0</v>
      </c>
      <c r="M59" s="124">
        <f t="shared" si="2"/>
        <v>-0.33300000000000002</v>
      </c>
    </row>
    <row r="60" spans="2:13" s="50" customFormat="1" ht="14.4" x14ac:dyDescent="0.3">
      <c r="B60" s="219"/>
      <c r="C60" s="228"/>
      <c r="D60" s="230"/>
      <c r="E60" s="232"/>
      <c r="F60" s="136" t="s">
        <v>122</v>
      </c>
      <c r="G60" s="99">
        <v>15</v>
      </c>
      <c r="H60" s="100">
        <v>0.33300000000000002</v>
      </c>
      <c r="I60" s="232"/>
      <c r="J60" s="139" t="s">
        <v>55</v>
      </c>
      <c r="K60" s="103">
        <f t="shared" si="0"/>
        <v>-0.33300000000000002</v>
      </c>
      <c r="L60" s="103">
        <f t="shared" si="1"/>
        <v>0</v>
      </c>
      <c r="M60" s="124">
        <f t="shared" si="2"/>
        <v>-0.33300000000000002</v>
      </c>
    </row>
    <row r="61" spans="2:13" s="50" customFormat="1" ht="14.4" x14ac:dyDescent="0.3">
      <c r="B61" s="219"/>
      <c r="C61" s="234">
        <f>C58</f>
        <v>45974</v>
      </c>
      <c r="D61" s="235" t="s">
        <v>89</v>
      </c>
      <c r="E61" s="236" t="s">
        <v>106</v>
      </c>
      <c r="F61" s="136" t="s">
        <v>151</v>
      </c>
      <c r="G61" s="99">
        <v>11</v>
      </c>
      <c r="H61" s="100">
        <v>0.33300000000000002</v>
      </c>
      <c r="I61" s="237" t="s">
        <v>107</v>
      </c>
      <c r="J61" s="139" t="s">
        <v>55</v>
      </c>
      <c r="K61" s="103">
        <f t="shared" si="0"/>
        <v>-0.33300000000000002</v>
      </c>
      <c r="L61" s="103">
        <f t="shared" si="1"/>
        <v>0</v>
      </c>
      <c r="M61" s="124">
        <f t="shared" si="2"/>
        <v>-0.33300000000000002</v>
      </c>
    </row>
    <row r="62" spans="2:13" s="50" customFormat="1" ht="14.4" x14ac:dyDescent="0.3">
      <c r="B62" s="219"/>
      <c r="C62" s="228"/>
      <c r="D62" s="230"/>
      <c r="E62" s="232"/>
      <c r="F62" s="136" t="s">
        <v>59</v>
      </c>
      <c r="G62" s="99">
        <v>14</v>
      </c>
      <c r="H62" s="100">
        <v>0.33300000000000002</v>
      </c>
      <c r="I62" s="232"/>
      <c r="J62" s="139" t="s">
        <v>55</v>
      </c>
      <c r="K62" s="103">
        <f t="shared" si="0"/>
        <v>-0.33300000000000002</v>
      </c>
      <c r="L62" s="103">
        <f t="shared" si="1"/>
        <v>0</v>
      </c>
      <c r="M62" s="124">
        <f t="shared" si="2"/>
        <v>-0.33300000000000002</v>
      </c>
    </row>
    <row r="63" spans="2:13" s="50" customFormat="1" ht="14.4" x14ac:dyDescent="0.3">
      <c r="B63" s="220"/>
      <c r="C63" s="228"/>
      <c r="D63" s="230"/>
      <c r="E63" s="232"/>
      <c r="F63" s="136" t="s">
        <v>118</v>
      </c>
      <c r="G63" s="99">
        <v>40</v>
      </c>
      <c r="H63" s="100">
        <v>0.33300000000000002</v>
      </c>
      <c r="I63" s="232"/>
      <c r="J63" s="139" t="s">
        <v>55</v>
      </c>
      <c r="K63" s="103">
        <f t="shared" si="0"/>
        <v>-0.33300000000000002</v>
      </c>
      <c r="L63" s="103">
        <f t="shared" si="1"/>
        <v>0</v>
      </c>
      <c r="M63" s="124">
        <f t="shared" si="2"/>
        <v>-0.33300000000000002</v>
      </c>
    </row>
    <row r="64" spans="2:13" s="50" customFormat="1" ht="14.4" x14ac:dyDescent="0.3">
      <c r="B64" s="218">
        <v>14</v>
      </c>
      <c r="C64" s="234">
        <f>C61+1</f>
        <v>45975</v>
      </c>
      <c r="D64" s="235" t="s">
        <v>89</v>
      </c>
      <c r="E64" s="236" t="s">
        <v>103</v>
      </c>
      <c r="F64" s="136" t="s">
        <v>72</v>
      </c>
      <c r="G64" s="99">
        <v>6.4</v>
      </c>
      <c r="H64" s="100">
        <v>0.33300000000000002</v>
      </c>
      <c r="I64" s="237" t="s">
        <v>72</v>
      </c>
      <c r="J64" s="139" t="s">
        <v>60</v>
      </c>
      <c r="K64" s="103">
        <f t="shared" si="0"/>
        <v>1.7982000000000002</v>
      </c>
      <c r="L64" s="103">
        <f t="shared" si="1"/>
        <v>3.5964000000000003E-2</v>
      </c>
      <c r="M64" s="124">
        <f t="shared" si="2"/>
        <v>1.7622360000000001</v>
      </c>
    </row>
    <row r="65" spans="2:13" s="50" customFormat="1" ht="14.4" x14ac:dyDescent="0.3">
      <c r="B65" s="219"/>
      <c r="C65" s="228"/>
      <c r="D65" s="230"/>
      <c r="E65" s="232"/>
      <c r="F65" s="136" t="s">
        <v>54</v>
      </c>
      <c r="G65" s="99">
        <v>7.2</v>
      </c>
      <c r="H65" s="100">
        <v>0.33300000000000002</v>
      </c>
      <c r="I65" s="232"/>
      <c r="J65" s="139" t="s">
        <v>55</v>
      </c>
      <c r="K65" s="103">
        <f t="shared" si="0"/>
        <v>-0.33300000000000002</v>
      </c>
      <c r="L65" s="103">
        <f t="shared" si="1"/>
        <v>0</v>
      </c>
      <c r="M65" s="124">
        <f t="shared" si="2"/>
        <v>-0.33300000000000002</v>
      </c>
    </row>
    <row r="66" spans="2:13" s="50" customFormat="1" ht="14.4" x14ac:dyDescent="0.3">
      <c r="B66" s="219"/>
      <c r="C66" s="228"/>
      <c r="D66" s="230"/>
      <c r="E66" s="232"/>
      <c r="F66" s="136" t="s">
        <v>151</v>
      </c>
      <c r="G66" s="99">
        <v>11.5</v>
      </c>
      <c r="H66" s="100">
        <v>0.33300000000000002</v>
      </c>
      <c r="I66" s="232"/>
      <c r="J66" s="139" t="s">
        <v>55</v>
      </c>
      <c r="K66" s="103">
        <f t="shared" si="0"/>
        <v>-0.33300000000000002</v>
      </c>
      <c r="L66" s="103">
        <f t="shared" si="1"/>
        <v>0</v>
      </c>
      <c r="M66" s="124">
        <f t="shared" si="2"/>
        <v>-0.33300000000000002</v>
      </c>
    </row>
    <row r="67" spans="2:13" s="50" customFormat="1" ht="14.4" x14ac:dyDescent="0.3">
      <c r="B67" s="219"/>
      <c r="C67" s="234">
        <f>C64</f>
        <v>45975</v>
      </c>
      <c r="D67" s="235" t="s">
        <v>89</v>
      </c>
      <c r="E67" s="236" t="s">
        <v>140</v>
      </c>
      <c r="F67" s="136" t="s">
        <v>54</v>
      </c>
      <c r="G67" s="99">
        <v>8.6</v>
      </c>
      <c r="H67" s="100">
        <v>0.33300000000000002</v>
      </c>
      <c r="I67" s="237" t="s">
        <v>54</v>
      </c>
      <c r="J67" s="139" t="s">
        <v>60</v>
      </c>
      <c r="K67" s="103">
        <f t="shared" si="0"/>
        <v>2.5308000000000002</v>
      </c>
      <c r="L67" s="103">
        <f t="shared" si="1"/>
        <v>5.0616000000000001E-2</v>
      </c>
      <c r="M67" s="124">
        <f t="shared" si="2"/>
        <v>2.4801839999999999</v>
      </c>
    </row>
    <row r="68" spans="2:13" s="50" customFormat="1" ht="14.4" x14ac:dyDescent="0.3">
      <c r="B68" s="219"/>
      <c r="C68" s="228"/>
      <c r="D68" s="230"/>
      <c r="E68" s="232"/>
      <c r="F68" s="136" t="s">
        <v>113</v>
      </c>
      <c r="G68" s="99">
        <v>9.6</v>
      </c>
      <c r="H68" s="100">
        <v>0.33300000000000002</v>
      </c>
      <c r="I68" s="232"/>
      <c r="J68" s="139" t="s">
        <v>55</v>
      </c>
      <c r="K68" s="103">
        <f t="shared" ref="K68:K78" si="6">IF(J68="w",(G68-1)*H68,-H68)</f>
        <v>-0.33300000000000002</v>
      </c>
      <c r="L68" s="103">
        <f t="shared" ref="L68:L78" si="7">IF(J68="w",(K68/100*2),0)</f>
        <v>0</v>
      </c>
      <c r="M68" s="124">
        <f t="shared" ref="M68:M78" si="8">K68-L68</f>
        <v>-0.33300000000000002</v>
      </c>
    </row>
    <row r="69" spans="2:13" s="50" customFormat="1" ht="14.4" x14ac:dyDescent="0.3">
      <c r="B69" s="220"/>
      <c r="C69" s="228"/>
      <c r="D69" s="230"/>
      <c r="E69" s="232"/>
      <c r="F69" s="136" t="s">
        <v>118</v>
      </c>
      <c r="G69" s="99">
        <v>16.5</v>
      </c>
      <c r="H69" s="100">
        <v>0.33300000000000002</v>
      </c>
      <c r="I69" s="232"/>
      <c r="J69" s="139" t="s">
        <v>55</v>
      </c>
      <c r="K69" s="103">
        <f t="shared" si="6"/>
        <v>-0.33300000000000002</v>
      </c>
      <c r="L69" s="103">
        <f t="shared" si="7"/>
        <v>0</v>
      </c>
      <c r="M69" s="124">
        <f t="shared" si="8"/>
        <v>-0.33300000000000002</v>
      </c>
    </row>
    <row r="70" spans="2:13" s="50" customFormat="1" ht="14.4" x14ac:dyDescent="0.3">
      <c r="B70" s="218">
        <v>15</v>
      </c>
      <c r="C70" s="234">
        <f>C67+1</f>
        <v>45976</v>
      </c>
      <c r="D70" s="235" t="s">
        <v>89</v>
      </c>
      <c r="E70" s="236" t="s">
        <v>100</v>
      </c>
      <c r="F70" s="136" t="s">
        <v>63</v>
      </c>
      <c r="G70" s="99">
        <v>9.8000000000000007</v>
      </c>
      <c r="H70" s="100">
        <v>0.33300000000000002</v>
      </c>
      <c r="I70" s="237" t="s">
        <v>121</v>
      </c>
      <c r="J70" s="139" t="s">
        <v>55</v>
      </c>
      <c r="K70" s="103">
        <f t="shared" si="6"/>
        <v>-0.33300000000000002</v>
      </c>
      <c r="L70" s="103">
        <f t="shared" si="7"/>
        <v>0</v>
      </c>
      <c r="M70" s="124">
        <f t="shared" si="8"/>
        <v>-0.33300000000000002</v>
      </c>
    </row>
    <row r="71" spans="2:13" s="50" customFormat="1" ht="14.4" x14ac:dyDescent="0.3">
      <c r="B71" s="219"/>
      <c r="C71" s="228"/>
      <c r="D71" s="230"/>
      <c r="E71" s="232"/>
      <c r="F71" s="136" t="s">
        <v>84</v>
      </c>
      <c r="G71" s="99">
        <v>7.8</v>
      </c>
      <c r="H71" s="100">
        <v>0.33300000000000002</v>
      </c>
      <c r="I71" s="232"/>
      <c r="J71" s="139" t="s">
        <v>55</v>
      </c>
      <c r="K71" s="103">
        <f t="shared" si="6"/>
        <v>-0.33300000000000002</v>
      </c>
      <c r="L71" s="103">
        <f t="shared" si="7"/>
        <v>0</v>
      </c>
      <c r="M71" s="124">
        <f t="shared" si="8"/>
        <v>-0.33300000000000002</v>
      </c>
    </row>
    <row r="72" spans="2:13" s="50" customFormat="1" ht="14.4" x14ac:dyDescent="0.3">
      <c r="B72" s="219"/>
      <c r="C72" s="228"/>
      <c r="D72" s="230"/>
      <c r="E72" s="232"/>
      <c r="F72" s="136" t="s">
        <v>121</v>
      </c>
      <c r="G72" s="99">
        <v>9.1999999999999993</v>
      </c>
      <c r="H72" s="100">
        <v>0.33300000000000002</v>
      </c>
      <c r="I72" s="232"/>
      <c r="J72" s="139" t="s">
        <v>60</v>
      </c>
      <c r="K72" s="103">
        <f t="shared" si="6"/>
        <v>2.7305999999999999</v>
      </c>
      <c r="L72" s="103">
        <f t="shared" si="7"/>
        <v>5.4612000000000001E-2</v>
      </c>
      <c r="M72" s="124">
        <f t="shared" si="8"/>
        <v>2.6759879999999998</v>
      </c>
    </row>
    <row r="73" spans="2:13" s="50" customFormat="1" ht="14.4" x14ac:dyDescent="0.3">
      <c r="B73" s="219"/>
      <c r="C73" s="234">
        <f>C70</f>
        <v>45976</v>
      </c>
      <c r="D73" s="235" t="s">
        <v>89</v>
      </c>
      <c r="E73" s="236" t="s">
        <v>141</v>
      </c>
      <c r="F73" s="136" t="s">
        <v>63</v>
      </c>
      <c r="G73" s="99">
        <v>11</v>
      </c>
      <c r="H73" s="100">
        <v>0.33300000000000002</v>
      </c>
      <c r="I73" s="237" t="s">
        <v>109</v>
      </c>
      <c r="J73" s="139" t="s">
        <v>55</v>
      </c>
      <c r="K73" s="103">
        <f t="shared" si="6"/>
        <v>-0.33300000000000002</v>
      </c>
      <c r="L73" s="103">
        <f t="shared" si="7"/>
        <v>0</v>
      </c>
      <c r="M73" s="124">
        <f t="shared" si="8"/>
        <v>-0.33300000000000002</v>
      </c>
    </row>
    <row r="74" spans="2:13" s="50" customFormat="1" ht="14.4" x14ac:dyDescent="0.3">
      <c r="B74" s="219"/>
      <c r="C74" s="228"/>
      <c r="D74" s="230"/>
      <c r="E74" s="232"/>
      <c r="F74" s="136" t="s">
        <v>54</v>
      </c>
      <c r="G74" s="99">
        <v>7.2</v>
      </c>
      <c r="H74" s="100">
        <v>0.33300000000000002</v>
      </c>
      <c r="I74" s="232"/>
      <c r="J74" s="139" t="s">
        <v>55</v>
      </c>
      <c r="K74" s="103">
        <f t="shared" si="6"/>
        <v>-0.33300000000000002</v>
      </c>
      <c r="L74" s="103">
        <f t="shared" si="7"/>
        <v>0</v>
      </c>
      <c r="M74" s="124">
        <f t="shared" si="8"/>
        <v>-0.33300000000000002</v>
      </c>
    </row>
    <row r="75" spans="2:13" s="50" customFormat="1" ht="14.4" x14ac:dyDescent="0.3">
      <c r="B75" s="220"/>
      <c r="C75" s="228"/>
      <c r="D75" s="230"/>
      <c r="E75" s="232"/>
      <c r="F75" s="136" t="s">
        <v>84</v>
      </c>
      <c r="G75" s="99">
        <v>23</v>
      </c>
      <c r="H75" s="100">
        <v>0.33300000000000002</v>
      </c>
      <c r="I75" s="232"/>
      <c r="J75" s="139" t="s">
        <v>55</v>
      </c>
      <c r="K75" s="103">
        <f t="shared" si="6"/>
        <v>-0.33300000000000002</v>
      </c>
      <c r="L75" s="103">
        <f t="shared" si="7"/>
        <v>0</v>
      </c>
      <c r="M75" s="124">
        <f t="shared" si="8"/>
        <v>-0.33300000000000002</v>
      </c>
    </row>
    <row r="76" spans="2:13" s="50" customFormat="1" ht="14.4" x14ac:dyDescent="0.3">
      <c r="B76" s="218">
        <v>16</v>
      </c>
      <c r="C76" s="234">
        <f>C73+1</f>
        <v>45977</v>
      </c>
      <c r="D76" s="235" t="s">
        <v>89</v>
      </c>
      <c r="E76" s="236" t="s">
        <v>142</v>
      </c>
      <c r="F76" s="136" t="s">
        <v>54</v>
      </c>
      <c r="G76" s="99">
        <v>7.2</v>
      </c>
      <c r="H76" s="100">
        <v>0.33300000000000002</v>
      </c>
      <c r="I76" s="237" t="s">
        <v>123</v>
      </c>
      <c r="J76" s="139" t="s">
        <v>55</v>
      </c>
      <c r="K76" s="103">
        <f t="shared" si="6"/>
        <v>-0.33300000000000002</v>
      </c>
      <c r="L76" s="103">
        <f t="shared" si="7"/>
        <v>0</v>
      </c>
      <c r="M76" s="124">
        <f t="shared" si="8"/>
        <v>-0.33300000000000002</v>
      </c>
    </row>
    <row r="77" spans="2:13" s="50" customFormat="1" ht="14.4" x14ac:dyDescent="0.3">
      <c r="B77" s="219"/>
      <c r="C77" s="228"/>
      <c r="D77" s="230"/>
      <c r="E77" s="232"/>
      <c r="F77" s="136" t="s">
        <v>151</v>
      </c>
      <c r="G77" s="99">
        <v>10</v>
      </c>
      <c r="H77" s="100">
        <v>0.33300000000000002</v>
      </c>
      <c r="I77" s="232"/>
      <c r="J77" s="139" t="s">
        <v>55</v>
      </c>
      <c r="K77" s="103">
        <f t="shared" si="6"/>
        <v>-0.33300000000000002</v>
      </c>
      <c r="L77" s="103">
        <f t="shared" si="7"/>
        <v>0</v>
      </c>
      <c r="M77" s="124">
        <f t="shared" si="8"/>
        <v>-0.33300000000000002</v>
      </c>
    </row>
    <row r="78" spans="2:13" s="50" customFormat="1" ht="14.4" x14ac:dyDescent="0.3">
      <c r="B78" s="219"/>
      <c r="C78" s="228"/>
      <c r="D78" s="230"/>
      <c r="E78" s="232"/>
      <c r="F78" s="136" t="s">
        <v>113</v>
      </c>
      <c r="G78" s="99">
        <v>16.5</v>
      </c>
      <c r="H78" s="100">
        <v>0.33300000000000002</v>
      </c>
      <c r="I78" s="232"/>
      <c r="J78" s="139" t="s">
        <v>55</v>
      </c>
      <c r="K78" s="103">
        <f t="shared" si="6"/>
        <v>-0.33300000000000002</v>
      </c>
      <c r="L78" s="103">
        <f t="shared" si="7"/>
        <v>0</v>
      </c>
      <c r="M78" s="124">
        <f t="shared" si="8"/>
        <v>-0.33300000000000002</v>
      </c>
    </row>
    <row r="79" spans="2:13" s="50" customFormat="1" ht="14.4" x14ac:dyDescent="0.3">
      <c r="B79" s="219"/>
      <c r="C79" s="234">
        <f>C76</f>
        <v>45977</v>
      </c>
      <c r="D79" s="235" t="s">
        <v>89</v>
      </c>
      <c r="E79" s="236" t="s">
        <v>97</v>
      </c>
      <c r="F79" s="136" t="s">
        <v>151</v>
      </c>
      <c r="G79" s="102">
        <v>10</v>
      </c>
      <c r="H79" s="100">
        <v>0.33300000000000002</v>
      </c>
      <c r="I79" s="237" t="s">
        <v>99</v>
      </c>
      <c r="J79" s="139" t="s">
        <v>55</v>
      </c>
      <c r="K79" s="103">
        <f t="shared" ref="K79:K128" si="9">IF(J79="w",(G79-1)*H79,-H79)</f>
        <v>-0.33300000000000002</v>
      </c>
      <c r="L79" s="103">
        <f t="shared" ref="L79:L128" si="10">IF(J79="w",(K79/100*2),0)</f>
        <v>0</v>
      </c>
      <c r="M79" s="124">
        <f t="shared" ref="M79:M128" si="11">K79-L79</f>
        <v>-0.33300000000000002</v>
      </c>
    </row>
    <row r="80" spans="2:13" s="50" customFormat="1" ht="14.4" x14ac:dyDescent="0.3">
      <c r="B80" s="219"/>
      <c r="C80" s="228"/>
      <c r="D80" s="230"/>
      <c r="E80" s="232"/>
      <c r="F80" s="136" t="s">
        <v>118</v>
      </c>
      <c r="G80" s="102">
        <v>14</v>
      </c>
      <c r="H80" s="100">
        <v>0.33300000000000002</v>
      </c>
      <c r="I80" s="232"/>
      <c r="J80" s="139" t="s">
        <v>55</v>
      </c>
      <c r="K80" s="103">
        <f t="shared" si="9"/>
        <v>-0.33300000000000002</v>
      </c>
      <c r="L80" s="103">
        <f t="shared" si="10"/>
        <v>0</v>
      </c>
      <c r="M80" s="124">
        <f t="shared" si="11"/>
        <v>-0.33300000000000002</v>
      </c>
    </row>
    <row r="81" spans="2:13" s="50" customFormat="1" ht="14.4" x14ac:dyDescent="0.3">
      <c r="B81" s="220"/>
      <c r="C81" s="228"/>
      <c r="D81" s="230"/>
      <c r="E81" s="232"/>
      <c r="F81" s="136" t="s">
        <v>59</v>
      </c>
      <c r="G81" s="102">
        <v>19.5</v>
      </c>
      <c r="H81" s="100">
        <v>0.33300000000000002</v>
      </c>
      <c r="I81" s="232"/>
      <c r="J81" s="139" t="s">
        <v>55</v>
      </c>
      <c r="K81" s="103">
        <f t="shared" si="9"/>
        <v>-0.33300000000000002</v>
      </c>
      <c r="L81" s="103">
        <f t="shared" si="10"/>
        <v>0</v>
      </c>
      <c r="M81" s="124">
        <f t="shared" si="11"/>
        <v>-0.33300000000000002</v>
      </c>
    </row>
    <row r="82" spans="2:13" s="50" customFormat="1" ht="14.4" x14ac:dyDescent="0.3">
      <c r="B82" s="218">
        <v>17</v>
      </c>
      <c r="C82" s="234">
        <f>C79+1</f>
        <v>45978</v>
      </c>
      <c r="D82" s="235" t="s">
        <v>89</v>
      </c>
      <c r="E82" s="236" t="s">
        <v>93</v>
      </c>
      <c r="F82" s="136" t="s">
        <v>72</v>
      </c>
      <c r="G82" s="102">
        <v>9.8000000000000007</v>
      </c>
      <c r="H82" s="100">
        <v>0.33300000000000002</v>
      </c>
      <c r="I82" s="237" t="s">
        <v>96</v>
      </c>
      <c r="J82" s="139" t="s">
        <v>55</v>
      </c>
      <c r="K82" s="103">
        <f t="shared" si="9"/>
        <v>-0.33300000000000002</v>
      </c>
      <c r="L82" s="103">
        <f t="shared" si="10"/>
        <v>0</v>
      </c>
      <c r="M82" s="124">
        <f t="shared" si="11"/>
        <v>-0.33300000000000002</v>
      </c>
    </row>
    <row r="83" spans="2:13" s="50" customFormat="1" ht="14.4" x14ac:dyDescent="0.3">
      <c r="B83" s="219"/>
      <c r="C83" s="228"/>
      <c r="D83" s="230"/>
      <c r="E83" s="232"/>
      <c r="F83" s="136" t="s">
        <v>105</v>
      </c>
      <c r="G83" s="102">
        <v>7.8</v>
      </c>
      <c r="H83" s="100">
        <v>0.33300000000000002</v>
      </c>
      <c r="I83" s="232"/>
      <c r="J83" s="139" t="s">
        <v>55</v>
      </c>
      <c r="K83" s="103">
        <f t="shared" si="9"/>
        <v>-0.33300000000000002</v>
      </c>
      <c r="L83" s="103">
        <f t="shared" si="10"/>
        <v>0</v>
      </c>
      <c r="M83" s="124">
        <f t="shared" si="11"/>
        <v>-0.33300000000000002</v>
      </c>
    </row>
    <row r="84" spans="2:13" s="50" customFormat="1" ht="14.4" x14ac:dyDescent="0.3">
      <c r="B84" s="220"/>
      <c r="C84" s="228"/>
      <c r="D84" s="230"/>
      <c r="E84" s="232"/>
      <c r="F84" s="136" t="s">
        <v>54</v>
      </c>
      <c r="G84" s="102">
        <v>14</v>
      </c>
      <c r="H84" s="100">
        <v>0.33300000000000002</v>
      </c>
      <c r="I84" s="232"/>
      <c r="J84" s="139" t="s">
        <v>55</v>
      </c>
      <c r="K84" s="103">
        <f t="shared" si="9"/>
        <v>-0.33300000000000002</v>
      </c>
      <c r="L84" s="103">
        <f t="shared" si="10"/>
        <v>0</v>
      </c>
      <c r="M84" s="124">
        <f t="shared" si="11"/>
        <v>-0.33300000000000002</v>
      </c>
    </row>
    <row r="85" spans="2:13" s="50" customFormat="1" ht="14.4" x14ac:dyDescent="0.3">
      <c r="B85" s="218">
        <v>18</v>
      </c>
      <c r="C85" s="234">
        <f t="shared" ref="C85" si="12">C82+1</f>
        <v>45979</v>
      </c>
      <c r="D85" s="235" t="s">
        <v>89</v>
      </c>
      <c r="E85" s="236" t="s">
        <v>90</v>
      </c>
      <c r="F85" s="136" t="s">
        <v>54</v>
      </c>
      <c r="G85" s="102">
        <v>7.2</v>
      </c>
      <c r="H85" s="100">
        <v>0.33300000000000002</v>
      </c>
      <c r="I85" s="237" t="s">
        <v>92</v>
      </c>
      <c r="J85" s="139" t="s">
        <v>55</v>
      </c>
      <c r="K85" s="103">
        <f t="shared" si="9"/>
        <v>-0.33300000000000002</v>
      </c>
      <c r="L85" s="103">
        <f t="shared" si="10"/>
        <v>0</v>
      </c>
      <c r="M85" s="124">
        <f t="shared" si="11"/>
        <v>-0.33300000000000002</v>
      </c>
    </row>
    <row r="86" spans="2:13" s="50" customFormat="1" ht="14.4" x14ac:dyDescent="0.3">
      <c r="B86" s="219"/>
      <c r="C86" s="228"/>
      <c r="D86" s="230"/>
      <c r="E86" s="232"/>
      <c r="F86" s="136" t="s">
        <v>63</v>
      </c>
      <c r="G86" s="102">
        <v>8.8000000000000007</v>
      </c>
      <c r="H86" s="100">
        <v>0.33300000000000002</v>
      </c>
      <c r="I86" s="232"/>
      <c r="J86" s="139" t="s">
        <v>55</v>
      </c>
      <c r="K86" s="103">
        <f t="shared" si="9"/>
        <v>-0.33300000000000002</v>
      </c>
      <c r="L86" s="103">
        <f t="shared" si="10"/>
        <v>0</v>
      </c>
      <c r="M86" s="124">
        <f t="shared" si="11"/>
        <v>-0.33300000000000002</v>
      </c>
    </row>
    <row r="87" spans="2:13" s="50" customFormat="1" ht="14.4" x14ac:dyDescent="0.3">
      <c r="B87" s="219"/>
      <c r="C87" s="228"/>
      <c r="D87" s="230"/>
      <c r="E87" s="232"/>
      <c r="F87" s="136" t="s">
        <v>72</v>
      </c>
      <c r="G87" s="102">
        <v>11.5</v>
      </c>
      <c r="H87" s="100">
        <v>0.33300000000000002</v>
      </c>
      <c r="I87" s="232"/>
      <c r="J87" s="139" t="s">
        <v>55</v>
      </c>
      <c r="K87" s="103">
        <f t="shared" si="9"/>
        <v>-0.33300000000000002</v>
      </c>
      <c r="L87" s="103">
        <f t="shared" si="10"/>
        <v>0</v>
      </c>
      <c r="M87" s="124">
        <f t="shared" si="11"/>
        <v>-0.33300000000000002</v>
      </c>
    </row>
    <row r="88" spans="2:13" s="50" customFormat="1" ht="14.4" x14ac:dyDescent="0.3">
      <c r="B88" s="219"/>
      <c r="C88" s="234">
        <f>C85</f>
        <v>45979</v>
      </c>
      <c r="D88" s="235" t="s">
        <v>89</v>
      </c>
      <c r="E88" s="236" t="s">
        <v>145</v>
      </c>
      <c r="F88" s="136" t="s">
        <v>117</v>
      </c>
      <c r="G88" s="102">
        <v>12</v>
      </c>
      <c r="H88" s="100">
        <v>0.33300000000000002</v>
      </c>
      <c r="I88" s="237" t="s">
        <v>146</v>
      </c>
      <c r="J88" s="139" t="s">
        <v>55</v>
      </c>
      <c r="K88" s="103">
        <f t="shared" si="9"/>
        <v>-0.33300000000000002</v>
      </c>
      <c r="L88" s="103">
        <f t="shared" si="10"/>
        <v>0</v>
      </c>
      <c r="M88" s="124">
        <f t="shared" si="11"/>
        <v>-0.33300000000000002</v>
      </c>
    </row>
    <row r="89" spans="2:13" s="50" customFormat="1" ht="14.4" x14ac:dyDescent="0.3">
      <c r="B89" s="219"/>
      <c r="C89" s="228"/>
      <c r="D89" s="230"/>
      <c r="E89" s="232"/>
      <c r="F89" s="136" t="s">
        <v>72</v>
      </c>
      <c r="G89" s="102">
        <v>7.2</v>
      </c>
      <c r="H89" s="100">
        <v>0.33300000000000002</v>
      </c>
      <c r="I89" s="232"/>
      <c r="J89" s="139" t="s">
        <v>55</v>
      </c>
      <c r="K89" s="103">
        <f t="shared" si="9"/>
        <v>-0.33300000000000002</v>
      </c>
      <c r="L89" s="103">
        <f t="shared" si="10"/>
        <v>0</v>
      </c>
      <c r="M89" s="124">
        <f t="shared" si="11"/>
        <v>-0.33300000000000002</v>
      </c>
    </row>
    <row r="90" spans="2:13" s="50" customFormat="1" ht="14.4" x14ac:dyDescent="0.3">
      <c r="B90" s="220"/>
      <c r="C90" s="228"/>
      <c r="D90" s="230"/>
      <c r="E90" s="232"/>
      <c r="F90" s="136" t="s">
        <v>54</v>
      </c>
      <c r="G90" s="102">
        <v>8.4</v>
      </c>
      <c r="H90" s="100">
        <v>0.33300000000000002</v>
      </c>
      <c r="I90" s="232"/>
      <c r="J90" s="139" t="s">
        <v>55</v>
      </c>
      <c r="K90" s="103">
        <f t="shared" si="9"/>
        <v>-0.33300000000000002</v>
      </c>
      <c r="L90" s="103">
        <f t="shared" si="10"/>
        <v>0</v>
      </c>
      <c r="M90" s="124">
        <f t="shared" si="11"/>
        <v>-0.33300000000000002</v>
      </c>
    </row>
    <row r="91" spans="2:13" s="50" customFormat="1" ht="14.4" x14ac:dyDescent="0.3">
      <c r="B91" s="196">
        <v>19</v>
      </c>
      <c r="C91" s="195">
        <f>C88+1</f>
        <v>45980</v>
      </c>
      <c r="D91" s="186" t="s">
        <v>88</v>
      </c>
      <c r="E91" s="244"/>
      <c r="F91" s="187"/>
      <c r="G91" s="194"/>
      <c r="H91" s="189">
        <v>0</v>
      </c>
      <c r="I91" s="246"/>
      <c r="J91" s="190"/>
      <c r="K91" s="191">
        <f t="shared" ref="K91:K98" si="13">IF(J91="w",(G91-1)*H91,-H91)</f>
        <v>0</v>
      </c>
      <c r="L91" s="191">
        <f t="shared" ref="L91:L98" si="14">IF(J91="w",(K91/100*2),0)</f>
        <v>0</v>
      </c>
      <c r="M91" s="192">
        <f t="shared" ref="M91:M98" si="15">K91-L91</f>
        <v>0</v>
      </c>
    </row>
    <row r="92" spans="2:13" s="50" customFormat="1" ht="14.4" x14ac:dyDescent="0.3">
      <c r="B92" s="196">
        <v>20</v>
      </c>
      <c r="C92" s="195">
        <f>C91+1</f>
        <v>45981</v>
      </c>
      <c r="D92" s="193" t="s">
        <v>88</v>
      </c>
      <c r="E92" s="245"/>
      <c r="F92" s="187"/>
      <c r="G92" s="194"/>
      <c r="H92" s="189">
        <v>0</v>
      </c>
      <c r="I92" s="245"/>
      <c r="J92" s="190"/>
      <c r="K92" s="191">
        <f t="shared" si="13"/>
        <v>0</v>
      </c>
      <c r="L92" s="191">
        <f t="shared" si="14"/>
        <v>0</v>
      </c>
      <c r="M92" s="192">
        <f t="shared" si="15"/>
        <v>0</v>
      </c>
    </row>
    <row r="93" spans="2:13" s="50" customFormat="1" ht="14.4" x14ac:dyDescent="0.3">
      <c r="B93" s="218">
        <v>21</v>
      </c>
      <c r="C93" s="234">
        <f>C92+1</f>
        <v>45982</v>
      </c>
      <c r="D93" s="235" t="s">
        <v>85</v>
      </c>
      <c r="E93" s="236" t="s">
        <v>86</v>
      </c>
      <c r="F93" s="165" t="s">
        <v>54</v>
      </c>
      <c r="G93" s="102">
        <v>8.1999999999999993</v>
      </c>
      <c r="H93" s="100">
        <v>0.33300000000000002</v>
      </c>
      <c r="I93" s="237" t="s">
        <v>54</v>
      </c>
      <c r="J93" s="139" t="s">
        <v>60</v>
      </c>
      <c r="K93" s="103">
        <f t="shared" si="13"/>
        <v>2.3975999999999997</v>
      </c>
      <c r="L93" s="103">
        <f t="shared" si="14"/>
        <v>4.7951999999999995E-2</v>
      </c>
      <c r="M93" s="124">
        <f t="shared" si="15"/>
        <v>2.3496479999999997</v>
      </c>
    </row>
    <row r="94" spans="2:13" s="50" customFormat="1" ht="14.4" x14ac:dyDescent="0.3">
      <c r="B94" s="219"/>
      <c r="C94" s="228"/>
      <c r="D94" s="230"/>
      <c r="E94" s="232"/>
      <c r="F94" s="165" t="s">
        <v>113</v>
      </c>
      <c r="G94" s="102">
        <v>11.5</v>
      </c>
      <c r="H94" s="100">
        <v>0.33300000000000002</v>
      </c>
      <c r="I94" s="232"/>
      <c r="J94" s="139" t="s">
        <v>55</v>
      </c>
      <c r="K94" s="103">
        <f t="shared" si="13"/>
        <v>-0.33300000000000002</v>
      </c>
      <c r="L94" s="103">
        <f t="shared" si="14"/>
        <v>0</v>
      </c>
      <c r="M94" s="124">
        <f t="shared" si="15"/>
        <v>-0.33300000000000002</v>
      </c>
    </row>
    <row r="95" spans="2:13" s="50" customFormat="1" ht="14.4" x14ac:dyDescent="0.3">
      <c r="B95" s="219"/>
      <c r="C95" s="228"/>
      <c r="D95" s="230"/>
      <c r="E95" s="232"/>
      <c r="F95" s="165" t="s">
        <v>84</v>
      </c>
      <c r="G95" s="102">
        <v>19.5</v>
      </c>
      <c r="H95" s="100">
        <v>0.33300000000000002</v>
      </c>
      <c r="I95" s="232"/>
      <c r="J95" s="139" t="s">
        <v>55</v>
      </c>
      <c r="K95" s="103">
        <f t="shared" si="13"/>
        <v>-0.33300000000000002</v>
      </c>
      <c r="L95" s="103">
        <f t="shared" si="14"/>
        <v>0</v>
      </c>
      <c r="M95" s="124">
        <f t="shared" si="15"/>
        <v>-0.33300000000000002</v>
      </c>
    </row>
    <row r="96" spans="2:13" s="50" customFormat="1" ht="14.4" x14ac:dyDescent="0.3">
      <c r="B96" s="219"/>
      <c r="C96" s="234">
        <f>C93</f>
        <v>45982</v>
      </c>
      <c r="D96" s="235" t="s">
        <v>132</v>
      </c>
      <c r="E96" s="236" t="s">
        <v>147</v>
      </c>
      <c r="F96" s="165" t="s">
        <v>54</v>
      </c>
      <c r="G96" s="102">
        <v>7.8</v>
      </c>
      <c r="H96" s="100">
        <v>0.33300000000000002</v>
      </c>
      <c r="I96" s="237" t="s">
        <v>72</v>
      </c>
      <c r="J96" s="139" t="s">
        <v>55</v>
      </c>
      <c r="K96" s="103">
        <f t="shared" si="13"/>
        <v>-0.33300000000000002</v>
      </c>
      <c r="L96" s="103">
        <f t="shared" si="14"/>
        <v>0</v>
      </c>
      <c r="M96" s="124">
        <f t="shared" si="15"/>
        <v>-0.33300000000000002</v>
      </c>
    </row>
    <row r="97" spans="2:13" s="50" customFormat="1" ht="14.4" x14ac:dyDescent="0.3">
      <c r="B97" s="219"/>
      <c r="C97" s="228"/>
      <c r="D97" s="230"/>
      <c r="E97" s="232"/>
      <c r="F97" s="165" t="s">
        <v>105</v>
      </c>
      <c r="G97" s="102">
        <v>12</v>
      </c>
      <c r="H97" s="100">
        <v>0.33300000000000002</v>
      </c>
      <c r="I97" s="232"/>
      <c r="J97" s="139" t="s">
        <v>55</v>
      </c>
      <c r="K97" s="103">
        <f t="shared" si="13"/>
        <v>-0.33300000000000002</v>
      </c>
      <c r="L97" s="103">
        <f t="shared" si="14"/>
        <v>0</v>
      </c>
      <c r="M97" s="124">
        <f t="shared" si="15"/>
        <v>-0.33300000000000002</v>
      </c>
    </row>
    <row r="98" spans="2:13" s="50" customFormat="1" ht="14.4" x14ac:dyDescent="0.3">
      <c r="B98" s="220"/>
      <c r="C98" s="228"/>
      <c r="D98" s="230"/>
      <c r="E98" s="232"/>
      <c r="F98" s="165" t="s">
        <v>151</v>
      </c>
      <c r="G98" s="102">
        <v>10</v>
      </c>
      <c r="H98" s="100">
        <v>0.33300000000000002</v>
      </c>
      <c r="I98" s="232"/>
      <c r="J98" s="139" t="s">
        <v>55</v>
      </c>
      <c r="K98" s="103">
        <f t="shared" si="13"/>
        <v>-0.33300000000000002</v>
      </c>
      <c r="L98" s="103">
        <f t="shared" si="14"/>
        <v>0</v>
      </c>
      <c r="M98" s="124">
        <f t="shared" si="15"/>
        <v>-0.33300000000000002</v>
      </c>
    </row>
    <row r="99" spans="2:13" s="50" customFormat="1" ht="14.4" x14ac:dyDescent="0.3">
      <c r="B99" s="218">
        <v>22</v>
      </c>
      <c r="C99" s="234">
        <f>C96+1</f>
        <v>45983</v>
      </c>
      <c r="D99" s="235" t="s">
        <v>50</v>
      </c>
      <c r="E99" s="236" t="s">
        <v>82</v>
      </c>
      <c r="F99" s="136" t="s">
        <v>113</v>
      </c>
      <c r="G99" s="102">
        <v>9.4</v>
      </c>
      <c r="H99" s="100">
        <v>0.33300000000000002</v>
      </c>
      <c r="I99" s="237" t="s">
        <v>84</v>
      </c>
      <c r="J99" s="139" t="s">
        <v>55</v>
      </c>
      <c r="K99" s="103">
        <f t="shared" si="9"/>
        <v>-0.33300000000000002</v>
      </c>
      <c r="L99" s="103">
        <f t="shared" si="10"/>
        <v>0</v>
      </c>
      <c r="M99" s="124">
        <f t="shared" si="11"/>
        <v>-0.33300000000000002</v>
      </c>
    </row>
    <row r="100" spans="2:13" s="50" customFormat="1" ht="14.4" x14ac:dyDescent="0.3">
      <c r="B100" s="219"/>
      <c r="C100" s="228"/>
      <c r="D100" s="230"/>
      <c r="E100" s="232"/>
      <c r="F100" s="136" t="s">
        <v>84</v>
      </c>
      <c r="G100" s="102">
        <v>8.8000000000000007</v>
      </c>
      <c r="H100" s="100">
        <v>0.33300000000000002</v>
      </c>
      <c r="I100" s="232"/>
      <c r="J100" s="139" t="s">
        <v>60</v>
      </c>
      <c r="K100" s="103">
        <f t="shared" si="9"/>
        <v>2.5974000000000004</v>
      </c>
      <c r="L100" s="103">
        <f t="shared" si="10"/>
        <v>5.1948000000000008E-2</v>
      </c>
      <c r="M100" s="124">
        <f t="shared" si="11"/>
        <v>2.5454520000000005</v>
      </c>
    </row>
    <row r="101" spans="2:13" s="50" customFormat="1" ht="14.4" x14ac:dyDescent="0.3">
      <c r="B101" s="219"/>
      <c r="C101" s="228"/>
      <c r="D101" s="230"/>
      <c r="E101" s="232"/>
      <c r="F101" s="136" t="s">
        <v>121</v>
      </c>
      <c r="G101" s="102">
        <v>13</v>
      </c>
      <c r="H101" s="100">
        <v>0.33300000000000002</v>
      </c>
      <c r="I101" s="232"/>
      <c r="J101" s="139" t="s">
        <v>55</v>
      </c>
      <c r="K101" s="103">
        <f t="shared" si="9"/>
        <v>-0.33300000000000002</v>
      </c>
      <c r="L101" s="103">
        <f t="shared" si="10"/>
        <v>0</v>
      </c>
      <c r="M101" s="124">
        <f t="shared" si="11"/>
        <v>-0.33300000000000002</v>
      </c>
    </row>
    <row r="102" spans="2:13" s="50" customFormat="1" ht="14.4" x14ac:dyDescent="0.3">
      <c r="B102" s="219"/>
      <c r="C102" s="234">
        <f>C99</f>
        <v>45983</v>
      </c>
      <c r="D102" s="235" t="s">
        <v>50</v>
      </c>
      <c r="E102" s="236" t="s">
        <v>149</v>
      </c>
      <c r="F102" s="165" t="s">
        <v>54</v>
      </c>
      <c r="G102" s="102">
        <v>8.4</v>
      </c>
      <c r="H102" s="100">
        <v>0.33300000000000002</v>
      </c>
      <c r="I102" s="237" t="s">
        <v>151</v>
      </c>
      <c r="J102" s="139" t="s">
        <v>55</v>
      </c>
      <c r="K102" s="103">
        <f t="shared" si="9"/>
        <v>-0.33300000000000002</v>
      </c>
      <c r="L102" s="103">
        <f t="shared" si="10"/>
        <v>0</v>
      </c>
      <c r="M102" s="124">
        <f t="shared" si="11"/>
        <v>-0.33300000000000002</v>
      </c>
    </row>
    <row r="103" spans="2:13" s="50" customFormat="1" ht="14.4" x14ac:dyDescent="0.3">
      <c r="B103" s="219"/>
      <c r="C103" s="228"/>
      <c r="D103" s="230"/>
      <c r="E103" s="232"/>
      <c r="F103" s="165" t="s">
        <v>113</v>
      </c>
      <c r="G103" s="102">
        <v>10</v>
      </c>
      <c r="H103" s="100">
        <v>0.33300000000000002</v>
      </c>
      <c r="I103" s="232"/>
      <c r="J103" s="139" t="s">
        <v>55</v>
      </c>
      <c r="K103" s="103">
        <f t="shared" si="9"/>
        <v>-0.33300000000000002</v>
      </c>
      <c r="L103" s="103">
        <f t="shared" si="10"/>
        <v>0</v>
      </c>
      <c r="M103" s="124">
        <f t="shared" si="11"/>
        <v>-0.33300000000000002</v>
      </c>
    </row>
    <row r="104" spans="2:13" s="50" customFormat="1" ht="14.4" x14ac:dyDescent="0.3">
      <c r="B104" s="220"/>
      <c r="C104" s="228"/>
      <c r="D104" s="230"/>
      <c r="E104" s="232"/>
      <c r="F104" s="165" t="s">
        <v>122</v>
      </c>
      <c r="G104" s="102">
        <v>19</v>
      </c>
      <c r="H104" s="100">
        <v>0.33300000000000002</v>
      </c>
      <c r="I104" s="232"/>
      <c r="J104" s="139" t="s">
        <v>55</v>
      </c>
      <c r="K104" s="103">
        <f t="shared" si="9"/>
        <v>-0.33300000000000002</v>
      </c>
      <c r="L104" s="103">
        <f t="shared" si="10"/>
        <v>0</v>
      </c>
      <c r="M104" s="124">
        <f t="shared" si="11"/>
        <v>-0.33300000000000002</v>
      </c>
    </row>
    <row r="105" spans="2:13" s="50" customFormat="1" ht="14.4" x14ac:dyDescent="0.3">
      <c r="B105" s="218">
        <v>23</v>
      </c>
      <c r="C105" s="234">
        <f>C102+1</f>
        <v>45984</v>
      </c>
      <c r="D105" s="235" t="s">
        <v>50</v>
      </c>
      <c r="E105" s="236" t="s">
        <v>157</v>
      </c>
      <c r="F105" s="165" t="s">
        <v>54</v>
      </c>
      <c r="G105" s="102">
        <v>7.2</v>
      </c>
      <c r="H105" s="100">
        <v>0.33300000000000002</v>
      </c>
      <c r="I105" s="237" t="s">
        <v>113</v>
      </c>
      <c r="J105" s="139" t="s">
        <v>55</v>
      </c>
      <c r="K105" s="103">
        <f t="shared" si="9"/>
        <v>-0.33300000000000002</v>
      </c>
      <c r="L105" s="103">
        <f t="shared" si="10"/>
        <v>0</v>
      </c>
      <c r="M105" s="124">
        <f t="shared" si="11"/>
        <v>-0.33300000000000002</v>
      </c>
    </row>
    <row r="106" spans="2:13" s="50" customFormat="1" ht="14.4" x14ac:dyDescent="0.3">
      <c r="B106" s="219"/>
      <c r="C106" s="228"/>
      <c r="D106" s="230"/>
      <c r="E106" s="232"/>
      <c r="F106" s="165" t="s">
        <v>113</v>
      </c>
      <c r="G106" s="102">
        <v>11.5</v>
      </c>
      <c r="H106" s="100">
        <v>0.33300000000000002</v>
      </c>
      <c r="I106" s="232"/>
      <c r="J106" s="139" t="s">
        <v>60</v>
      </c>
      <c r="K106" s="103">
        <f t="shared" si="9"/>
        <v>3.4965000000000002</v>
      </c>
      <c r="L106" s="103">
        <f t="shared" si="10"/>
        <v>6.9930000000000006E-2</v>
      </c>
      <c r="M106" s="124">
        <f t="shared" si="11"/>
        <v>3.4265700000000003</v>
      </c>
    </row>
    <row r="107" spans="2:13" s="50" customFormat="1" ht="14.4" x14ac:dyDescent="0.3">
      <c r="B107" s="219"/>
      <c r="C107" s="228"/>
      <c r="D107" s="230"/>
      <c r="E107" s="232"/>
      <c r="F107" s="165" t="s">
        <v>122</v>
      </c>
      <c r="G107" s="102">
        <v>27</v>
      </c>
      <c r="H107" s="100">
        <v>0.33300000000000002</v>
      </c>
      <c r="I107" s="232"/>
      <c r="J107" s="139" t="s">
        <v>55</v>
      </c>
      <c r="K107" s="103">
        <f t="shared" si="9"/>
        <v>-0.33300000000000002</v>
      </c>
      <c r="L107" s="103">
        <f t="shared" si="10"/>
        <v>0</v>
      </c>
      <c r="M107" s="124">
        <f t="shared" si="11"/>
        <v>-0.33300000000000002</v>
      </c>
    </row>
    <row r="108" spans="2:13" s="50" customFormat="1" ht="14.4" x14ac:dyDescent="0.3">
      <c r="B108" s="219"/>
      <c r="C108" s="234">
        <f>C105</f>
        <v>45984</v>
      </c>
      <c r="D108" s="235" t="s">
        <v>50</v>
      </c>
      <c r="E108" s="236" t="s">
        <v>78</v>
      </c>
      <c r="F108" s="165" t="s">
        <v>54</v>
      </c>
      <c r="G108" s="102">
        <v>10</v>
      </c>
      <c r="H108" s="100">
        <v>0.33300000000000002</v>
      </c>
      <c r="I108" s="237" t="s">
        <v>81</v>
      </c>
      <c r="J108" s="139" t="s">
        <v>55</v>
      </c>
      <c r="K108" s="103">
        <f t="shared" si="9"/>
        <v>-0.33300000000000002</v>
      </c>
      <c r="L108" s="103">
        <f t="shared" si="10"/>
        <v>0</v>
      </c>
      <c r="M108" s="124">
        <f t="shared" si="11"/>
        <v>-0.33300000000000002</v>
      </c>
    </row>
    <row r="109" spans="2:13" s="50" customFormat="1" ht="14.4" x14ac:dyDescent="0.3">
      <c r="B109" s="219"/>
      <c r="C109" s="228"/>
      <c r="D109" s="230"/>
      <c r="E109" s="232"/>
      <c r="F109" s="165" t="s">
        <v>151</v>
      </c>
      <c r="G109" s="102">
        <v>10</v>
      </c>
      <c r="H109" s="100">
        <v>0.33300000000000002</v>
      </c>
      <c r="I109" s="232"/>
      <c r="J109" s="139" t="s">
        <v>55</v>
      </c>
      <c r="K109" s="103">
        <f t="shared" si="9"/>
        <v>-0.33300000000000002</v>
      </c>
      <c r="L109" s="103">
        <f t="shared" si="10"/>
        <v>0</v>
      </c>
      <c r="M109" s="124">
        <f t="shared" si="11"/>
        <v>-0.33300000000000002</v>
      </c>
    </row>
    <row r="110" spans="2:13" s="50" customFormat="1" ht="14.4" x14ac:dyDescent="0.3">
      <c r="B110" s="220"/>
      <c r="C110" s="228"/>
      <c r="D110" s="230"/>
      <c r="E110" s="232"/>
      <c r="F110" s="165" t="s">
        <v>59</v>
      </c>
      <c r="G110" s="102">
        <v>15</v>
      </c>
      <c r="H110" s="100">
        <v>0.33300000000000002</v>
      </c>
      <c r="I110" s="232"/>
      <c r="J110" s="139" t="s">
        <v>55</v>
      </c>
      <c r="K110" s="103">
        <f t="shared" si="9"/>
        <v>-0.33300000000000002</v>
      </c>
      <c r="L110" s="103">
        <f t="shared" si="10"/>
        <v>0</v>
      </c>
      <c r="M110" s="124">
        <f t="shared" si="11"/>
        <v>-0.33300000000000002</v>
      </c>
    </row>
    <row r="111" spans="2:13" s="50" customFormat="1" ht="14.4" x14ac:dyDescent="0.3">
      <c r="B111" s="218">
        <v>24</v>
      </c>
      <c r="C111" s="234">
        <f>C108+1</f>
        <v>45985</v>
      </c>
      <c r="D111" s="235" t="s">
        <v>50</v>
      </c>
      <c r="E111" s="236" t="s">
        <v>76</v>
      </c>
      <c r="F111" s="165" t="s">
        <v>72</v>
      </c>
      <c r="G111" s="102">
        <v>9.8000000000000007</v>
      </c>
      <c r="H111" s="100">
        <v>0.33300000000000002</v>
      </c>
      <c r="I111" s="237" t="s">
        <v>63</v>
      </c>
      <c r="J111" s="139" t="s">
        <v>55</v>
      </c>
      <c r="K111" s="103">
        <f t="shared" si="9"/>
        <v>-0.33300000000000002</v>
      </c>
      <c r="L111" s="103">
        <f t="shared" si="10"/>
        <v>0</v>
      </c>
      <c r="M111" s="124">
        <f t="shared" si="11"/>
        <v>-0.33300000000000002</v>
      </c>
    </row>
    <row r="112" spans="2:13" s="50" customFormat="1" ht="14.4" x14ac:dyDescent="0.3">
      <c r="B112" s="219"/>
      <c r="C112" s="228"/>
      <c r="D112" s="230"/>
      <c r="E112" s="232"/>
      <c r="F112" s="165" t="s">
        <v>105</v>
      </c>
      <c r="G112" s="102">
        <v>11</v>
      </c>
      <c r="H112" s="100">
        <v>0.33300000000000002</v>
      </c>
      <c r="I112" s="232"/>
      <c r="J112" s="139" t="s">
        <v>55</v>
      </c>
      <c r="K112" s="103">
        <f t="shared" si="9"/>
        <v>-0.33300000000000002</v>
      </c>
      <c r="L112" s="103">
        <f t="shared" si="10"/>
        <v>0</v>
      </c>
      <c r="M112" s="124">
        <f t="shared" si="11"/>
        <v>-0.33300000000000002</v>
      </c>
    </row>
    <row r="113" spans="2:13" s="50" customFormat="1" ht="14.4" x14ac:dyDescent="0.3">
      <c r="B113" s="220"/>
      <c r="C113" s="228"/>
      <c r="D113" s="230"/>
      <c r="E113" s="232"/>
      <c r="F113" s="165" t="s">
        <v>151</v>
      </c>
      <c r="G113" s="102">
        <v>9.6</v>
      </c>
      <c r="H113" s="100">
        <v>0.33300000000000002</v>
      </c>
      <c r="I113" s="232"/>
      <c r="J113" s="139" t="s">
        <v>55</v>
      </c>
      <c r="K113" s="103">
        <f t="shared" si="9"/>
        <v>-0.33300000000000002</v>
      </c>
      <c r="L113" s="103">
        <f t="shared" si="10"/>
        <v>0</v>
      </c>
      <c r="M113" s="124">
        <f t="shared" si="11"/>
        <v>-0.33300000000000002</v>
      </c>
    </row>
    <row r="114" spans="2:13" s="50" customFormat="1" ht="14.4" x14ac:dyDescent="0.3">
      <c r="B114" s="218">
        <v>25</v>
      </c>
      <c r="C114" s="234">
        <f>C111+1</f>
        <v>45986</v>
      </c>
      <c r="D114" s="235" t="s">
        <v>46</v>
      </c>
      <c r="E114" s="236" t="s">
        <v>154</v>
      </c>
      <c r="F114" s="165" t="s">
        <v>151</v>
      </c>
      <c r="G114" s="102">
        <v>9.8000000000000007</v>
      </c>
      <c r="H114" s="100">
        <v>0.33300000000000002</v>
      </c>
      <c r="I114" s="237" t="s">
        <v>63</v>
      </c>
      <c r="J114" s="139" t="s">
        <v>55</v>
      </c>
      <c r="K114" s="103">
        <f t="shared" si="9"/>
        <v>-0.33300000000000002</v>
      </c>
      <c r="L114" s="103">
        <f t="shared" si="10"/>
        <v>0</v>
      </c>
      <c r="M114" s="124">
        <f t="shared" si="11"/>
        <v>-0.33300000000000002</v>
      </c>
    </row>
    <row r="115" spans="2:13" s="50" customFormat="1" ht="14.4" x14ac:dyDescent="0.3">
      <c r="B115" s="219"/>
      <c r="C115" s="228"/>
      <c r="D115" s="230"/>
      <c r="E115" s="232"/>
      <c r="F115" s="165" t="s">
        <v>75</v>
      </c>
      <c r="G115" s="102">
        <v>18</v>
      </c>
      <c r="H115" s="100">
        <v>0.33300000000000002</v>
      </c>
      <c r="I115" s="232"/>
      <c r="J115" s="139" t="s">
        <v>55</v>
      </c>
      <c r="K115" s="103">
        <f t="shared" si="9"/>
        <v>-0.33300000000000002</v>
      </c>
      <c r="L115" s="103">
        <f t="shared" si="10"/>
        <v>0</v>
      </c>
      <c r="M115" s="124">
        <f t="shared" si="11"/>
        <v>-0.33300000000000002</v>
      </c>
    </row>
    <row r="116" spans="2:13" s="50" customFormat="1" ht="14.4" x14ac:dyDescent="0.3">
      <c r="B116" s="219"/>
      <c r="C116" s="228"/>
      <c r="D116" s="230"/>
      <c r="E116" s="232"/>
      <c r="F116" s="165" t="s">
        <v>59</v>
      </c>
      <c r="G116" s="102">
        <v>15</v>
      </c>
      <c r="H116" s="100">
        <v>0.33300000000000002</v>
      </c>
      <c r="I116" s="232"/>
      <c r="J116" s="139" t="s">
        <v>55</v>
      </c>
      <c r="K116" s="103">
        <f t="shared" si="9"/>
        <v>-0.33300000000000002</v>
      </c>
      <c r="L116" s="103">
        <f t="shared" si="10"/>
        <v>0</v>
      </c>
      <c r="M116" s="124">
        <f t="shared" si="11"/>
        <v>-0.33300000000000002</v>
      </c>
    </row>
    <row r="117" spans="2:13" s="50" customFormat="1" ht="14.4" x14ac:dyDescent="0.3">
      <c r="B117" s="219"/>
      <c r="C117" s="234">
        <f>C114</f>
        <v>45986</v>
      </c>
      <c r="D117" s="235" t="s">
        <v>46</v>
      </c>
      <c r="E117" s="236" t="s">
        <v>152</v>
      </c>
      <c r="F117" s="165" t="s">
        <v>113</v>
      </c>
      <c r="G117" s="102">
        <v>14</v>
      </c>
      <c r="H117" s="100">
        <v>0.33300000000000002</v>
      </c>
      <c r="I117" s="237" t="s">
        <v>75</v>
      </c>
      <c r="J117" s="139" t="s">
        <v>55</v>
      </c>
      <c r="K117" s="103">
        <f t="shared" si="9"/>
        <v>-0.33300000000000002</v>
      </c>
      <c r="L117" s="103">
        <f t="shared" si="10"/>
        <v>0</v>
      </c>
      <c r="M117" s="124">
        <f t="shared" si="11"/>
        <v>-0.33300000000000002</v>
      </c>
    </row>
    <row r="118" spans="2:13" s="50" customFormat="1" ht="14.4" x14ac:dyDescent="0.3">
      <c r="B118" s="219"/>
      <c r="C118" s="228"/>
      <c r="D118" s="230"/>
      <c r="E118" s="232"/>
      <c r="F118" s="165" t="s">
        <v>118</v>
      </c>
      <c r="G118" s="102">
        <v>12.5</v>
      </c>
      <c r="H118" s="100">
        <v>0.33300000000000002</v>
      </c>
      <c r="I118" s="232"/>
      <c r="J118" s="139" t="s">
        <v>55</v>
      </c>
      <c r="K118" s="103">
        <f t="shared" si="9"/>
        <v>-0.33300000000000002</v>
      </c>
      <c r="L118" s="103">
        <f t="shared" si="10"/>
        <v>0</v>
      </c>
      <c r="M118" s="124">
        <f t="shared" si="11"/>
        <v>-0.33300000000000002</v>
      </c>
    </row>
    <row r="119" spans="2:13" s="50" customFormat="1" ht="14.4" x14ac:dyDescent="0.3">
      <c r="B119" s="220"/>
      <c r="C119" s="228"/>
      <c r="D119" s="230"/>
      <c r="E119" s="232"/>
      <c r="F119" s="165" t="s">
        <v>123</v>
      </c>
      <c r="G119" s="102">
        <v>27</v>
      </c>
      <c r="H119" s="100">
        <v>0.33300000000000002</v>
      </c>
      <c r="I119" s="232"/>
      <c r="J119" s="139" t="s">
        <v>55</v>
      </c>
      <c r="K119" s="103">
        <f t="shared" si="9"/>
        <v>-0.33300000000000002</v>
      </c>
      <c r="L119" s="103">
        <f t="shared" si="10"/>
        <v>0</v>
      </c>
      <c r="M119" s="124">
        <f t="shared" si="11"/>
        <v>-0.33300000000000002</v>
      </c>
    </row>
    <row r="120" spans="2:13" s="50" customFormat="1" ht="14.4" x14ac:dyDescent="0.3">
      <c r="B120" s="218">
        <v>26</v>
      </c>
      <c r="C120" s="234">
        <f>C117+1</f>
        <v>45987</v>
      </c>
      <c r="D120" s="235" t="s">
        <v>46</v>
      </c>
      <c r="E120" s="236" t="s">
        <v>159</v>
      </c>
      <c r="F120" s="165" t="s">
        <v>72</v>
      </c>
      <c r="G120" s="102">
        <v>22</v>
      </c>
      <c r="H120" s="100">
        <v>0.33300000000000002</v>
      </c>
      <c r="I120" s="237" t="s">
        <v>118</v>
      </c>
      <c r="J120" s="139" t="s">
        <v>55</v>
      </c>
      <c r="K120" s="103">
        <f t="shared" si="9"/>
        <v>-0.33300000000000002</v>
      </c>
      <c r="L120" s="103">
        <f t="shared" si="10"/>
        <v>0</v>
      </c>
      <c r="M120" s="124">
        <f t="shared" si="11"/>
        <v>-0.33300000000000002</v>
      </c>
    </row>
    <row r="121" spans="2:13" s="50" customFormat="1" ht="14.4" x14ac:dyDescent="0.3">
      <c r="B121" s="219"/>
      <c r="C121" s="228"/>
      <c r="D121" s="230"/>
      <c r="E121" s="232"/>
      <c r="F121" s="165" t="s">
        <v>54</v>
      </c>
      <c r="G121" s="102">
        <v>9.6</v>
      </c>
      <c r="H121" s="100">
        <v>0.33300000000000002</v>
      </c>
      <c r="I121" s="232"/>
      <c r="J121" s="139" t="s">
        <v>55</v>
      </c>
      <c r="K121" s="103">
        <f t="shared" si="9"/>
        <v>-0.33300000000000002</v>
      </c>
      <c r="L121" s="103">
        <f t="shared" si="10"/>
        <v>0</v>
      </c>
      <c r="M121" s="124">
        <f t="shared" si="11"/>
        <v>-0.33300000000000002</v>
      </c>
    </row>
    <row r="122" spans="2:13" s="50" customFormat="1" ht="14.4" x14ac:dyDescent="0.3">
      <c r="B122" s="219"/>
      <c r="C122" s="228"/>
      <c r="D122" s="230"/>
      <c r="E122" s="232"/>
      <c r="F122" s="165" t="s">
        <v>151</v>
      </c>
      <c r="G122" s="102">
        <v>22</v>
      </c>
      <c r="H122" s="100">
        <v>0.33300000000000002</v>
      </c>
      <c r="I122" s="232"/>
      <c r="J122" s="139" t="s">
        <v>55</v>
      </c>
      <c r="K122" s="103">
        <f t="shared" si="9"/>
        <v>-0.33300000000000002</v>
      </c>
      <c r="L122" s="103">
        <f t="shared" si="10"/>
        <v>0</v>
      </c>
      <c r="M122" s="124">
        <f t="shared" si="11"/>
        <v>-0.33300000000000002</v>
      </c>
    </row>
    <row r="123" spans="2:13" s="50" customFormat="1" ht="14.4" x14ac:dyDescent="0.3">
      <c r="B123" s="219"/>
      <c r="C123" s="234">
        <f>C120</f>
        <v>45987</v>
      </c>
      <c r="D123" s="235" t="s">
        <v>46</v>
      </c>
      <c r="E123" s="236" t="s">
        <v>158</v>
      </c>
      <c r="F123" s="165" t="s">
        <v>151</v>
      </c>
      <c r="G123" s="102">
        <v>10</v>
      </c>
      <c r="H123" s="100">
        <v>0.33300000000000002</v>
      </c>
      <c r="I123" s="237" t="s">
        <v>59</v>
      </c>
      <c r="J123" s="139" t="s">
        <v>55</v>
      </c>
      <c r="K123" s="103">
        <f t="shared" si="9"/>
        <v>-0.33300000000000002</v>
      </c>
      <c r="L123" s="103">
        <f t="shared" si="10"/>
        <v>0</v>
      </c>
      <c r="M123" s="124">
        <f t="shared" si="11"/>
        <v>-0.33300000000000002</v>
      </c>
    </row>
    <row r="124" spans="2:13" s="50" customFormat="1" ht="14.4" x14ac:dyDescent="0.3">
      <c r="B124" s="219"/>
      <c r="C124" s="228"/>
      <c r="D124" s="230"/>
      <c r="E124" s="232"/>
      <c r="F124" s="165" t="s">
        <v>118</v>
      </c>
      <c r="G124" s="102">
        <v>14.5</v>
      </c>
      <c r="H124" s="100">
        <v>0.33300000000000002</v>
      </c>
      <c r="I124" s="232"/>
      <c r="J124" s="139" t="s">
        <v>55</v>
      </c>
      <c r="K124" s="103">
        <f t="shared" si="9"/>
        <v>-0.33300000000000002</v>
      </c>
      <c r="L124" s="103">
        <f t="shared" si="10"/>
        <v>0</v>
      </c>
      <c r="M124" s="124">
        <f t="shared" si="11"/>
        <v>-0.33300000000000002</v>
      </c>
    </row>
    <row r="125" spans="2:13" s="50" customFormat="1" ht="14.4" x14ac:dyDescent="0.3">
      <c r="B125" s="219"/>
      <c r="C125" s="228"/>
      <c r="D125" s="230"/>
      <c r="E125" s="232"/>
      <c r="F125" s="165" t="s">
        <v>109</v>
      </c>
      <c r="G125" s="102">
        <v>29</v>
      </c>
      <c r="H125" s="100">
        <v>0.33300000000000002</v>
      </c>
      <c r="I125" s="232"/>
      <c r="J125" s="139" t="s">
        <v>55</v>
      </c>
      <c r="K125" s="103">
        <f t="shared" si="9"/>
        <v>-0.33300000000000002</v>
      </c>
      <c r="L125" s="103">
        <f t="shared" si="10"/>
        <v>0</v>
      </c>
      <c r="M125" s="124">
        <f t="shared" si="11"/>
        <v>-0.33300000000000002</v>
      </c>
    </row>
    <row r="126" spans="2:13" s="50" customFormat="1" ht="14.4" x14ac:dyDescent="0.3">
      <c r="B126" s="219"/>
      <c r="C126" s="234">
        <f>C123</f>
        <v>45987</v>
      </c>
      <c r="D126" s="235" t="s">
        <v>46</v>
      </c>
      <c r="E126" s="236" t="s">
        <v>161</v>
      </c>
      <c r="F126" s="165" t="s">
        <v>72</v>
      </c>
      <c r="G126" s="102">
        <v>10.5</v>
      </c>
      <c r="H126" s="100">
        <v>0.33300000000000002</v>
      </c>
      <c r="I126" s="237" t="s">
        <v>151</v>
      </c>
      <c r="J126" s="139" t="s">
        <v>55</v>
      </c>
      <c r="K126" s="103">
        <f t="shared" si="9"/>
        <v>-0.33300000000000002</v>
      </c>
      <c r="L126" s="103">
        <f t="shared" si="10"/>
        <v>0</v>
      </c>
      <c r="M126" s="124">
        <f t="shared" si="11"/>
        <v>-0.33300000000000002</v>
      </c>
    </row>
    <row r="127" spans="2:13" s="50" customFormat="1" ht="14.4" x14ac:dyDescent="0.3">
      <c r="B127" s="219"/>
      <c r="C127" s="228"/>
      <c r="D127" s="230"/>
      <c r="E127" s="232"/>
      <c r="F127" s="165" t="s">
        <v>54</v>
      </c>
      <c r="G127" s="102">
        <v>7.4</v>
      </c>
      <c r="H127" s="100">
        <v>0.33300000000000002</v>
      </c>
      <c r="I127" s="232"/>
      <c r="J127" s="139" t="s">
        <v>60</v>
      </c>
      <c r="K127" s="103">
        <f t="shared" si="9"/>
        <v>2.1312000000000002</v>
      </c>
      <c r="L127" s="103">
        <f t="shared" si="10"/>
        <v>4.2624000000000002E-2</v>
      </c>
      <c r="M127" s="124">
        <f t="shared" si="11"/>
        <v>2.0885760000000002</v>
      </c>
    </row>
    <row r="128" spans="2:13" s="50" customFormat="1" ht="14.4" x14ac:dyDescent="0.3">
      <c r="B128" s="220"/>
      <c r="C128" s="228"/>
      <c r="D128" s="230"/>
      <c r="E128" s="232"/>
      <c r="F128" s="165" t="s">
        <v>151</v>
      </c>
      <c r="G128" s="102">
        <v>11</v>
      </c>
      <c r="H128" s="100">
        <v>0.33300000000000002</v>
      </c>
      <c r="I128" s="232"/>
      <c r="J128" s="139" t="s">
        <v>55</v>
      </c>
      <c r="K128" s="103">
        <f t="shared" si="9"/>
        <v>-0.33300000000000002</v>
      </c>
      <c r="L128" s="103">
        <f t="shared" si="10"/>
        <v>0</v>
      </c>
      <c r="M128" s="124">
        <f t="shared" si="11"/>
        <v>-0.33300000000000002</v>
      </c>
    </row>
    <row r="129" spans="2:13" s="50" customFormat="1" ht="14.4" x14ac:dyDescent="0.3">
      <c r="B129" s="218">
        <v>27</v>
      </c>
      <c r="C129" s="234">
        <f>C126+1</f>
        <v>45988</v>
      </c>
      <c r="D129" s="235" t="s">
        <v>114</v>
      </c>
      <c r="E129" s="236" t="s">
        <v>167</v>
      </c>
      <c r="F129" s="136" t="s">
        <v>54</v>
      </c>
      <c r="G129" s="102">
        <v>9.8000000000000007</v>
      </c>
      <c r="H129" s="100">
        <v>0.33300000000000002</v>
      </c>
      <c r="I129" s="237" t="s">
        <v>122</v>
      </c>
      <c r="J129" s="139" t="s">
        <v>55</v>
      </c>
      <c r="K129" s="103">
        <f t="shared" ref="K129:K131" si="16">IF(J129="w",(G129-1)*H129,-H129)</f>
        <v>-0.33300000000000002</v>
      </c>
      <c r="L129" s="103">
        <f t="shared" ref="L129:L131" si="17">IF(J129="w",(K129/100*2),0)</f>
        <v>0</v>
      </c>
      <c r="M129" s="124">
        <f t="shared" ref="M129:M131" si="18">K129-L129</f>
        <v>-0.33300000000000002</v>
      </c>
    </row>
    <row r="130" spans="2:13" s="50" customFormat="1" ht="14.4" x14ac:dyDescent="0.3">
      <c r="B130" s="219"/>
      <c r="C130" s="228"/>
      <c r="D130" s="230"/>
      <c r="E130" s="232"/>
      <c r="F130" s="136" t="s">
        <v>118</v>
      </c>
      <c r="G130" s="102">
        <v>15.5</v>
      </c>
      <c r="H130" s="100">
        <v>0.33300000000000002</v>
      </c>
      <c r="I130" s="232"/>
      <c r="J130" s="139" t="s">
        <v>55</v>
      </c>
      <c r="K130" s="103">
        <f t="shared" si="16"/>
        <v>-0.33300000000000002</v>
      </c>
      <c r="L130" s="103">
        <f t="shared" si="17"/>
        <v>0</v>
      </c>
      <c r="M130" s="124">
        <f t="shared" si="18"/>
        <v>-0.33300000000000002</v>
      </c>
    </row>
    <row r="131" spans="2:13" s="50" customFormat="1" ht="14.4" x14ac:dyDescent="0.3">
      <c r="B131" s="219"/>
      <c r="C131" s="228"/>
      <c r="D131" s="230"/>
      <c r="E131" s="232"/>
      <c r="F131" s="136" t="s">
        <v>151</v>
      </c>
      <c r="G131" s="102">
        <v>9.4</v>
      </c>
      <c r="H131" s="100">
        <v>0.33300000000000002</v>
      </c>
      <c r="I131" s="232"/>
      <c r="J131" s="139" t="s">
        <v>55</v>
      </c>
      <c r="K131" s="103">
        <f t="shared" si="16"/>
        <v>-0.33300000000000002</v>
      </c>
      <c r="L131" s="103">
        <f t="shared" si="17"/>
        <v>0</v>
      </c>
      <c r="M131" s="124">
        <f t="shared" si="18"/>
        <v>-0.33300000000000002</v>
      </c>
    </row>
    <row r="132" spans="2:13" s="50" customFormat="1" ht="14.4" x14ac:dyDescent="0.3">
      <c r="B132" s="219"/>
      <c r="C132" s="234">
        <f>C129</f>
        <v>45988</v>
      </c>
      <c r="D132" s="235" t="s">
        <v>114</v>
      </c>
      <c r="E132" s="236" t="s">
        <v>165</v>
      </c>
      <c r="F132" s="136" t="s">
        <v>72</v>
      </c>
      <c r="G132" s="102">
        <v>8</v>
      </c>
      <c r="H132" s="100">
        <v>0.33300000000000002</v>
      </c>
      <c r="I132" s="237" t="s">
        <v>75</v>
      </c>
      <c r="J132" s="139" t="s">
        <v>55</v>
      </c>
      <c r="K132" s="103">
        <f t="shared" ref="K132:K134" si="19">IF(J132="w",(G132-1)*H132,-H132)</f>
        <v>-0.33300000000000002</v>
      </c>
      <c r="L132" s="103">
        <f t="shared" ref="L132:L134" si="20">IF(J132="w",(K132/100*2),0)</f>
        <v>0</v>
      </c>
      <c r="M132" s="124">
        <f t="shared" ref="M132:M134" si="21">K132-L132</f>
        <v>-0.33300000000000002</v>
      </c>
    </row>
    <row r="133" spans="2:13" s="50" customFormat="1" ht="14.4" x14ac:dyDescent="0.3">
      <c r="B133" s="219"/>
      <c r="C133" s="228"/>
      <c r="D133" s="230"/>
      <c r="E133" s="232"/>
      <c r="F133" s="136" t="s">
        <v>105</v>
      </c>
      <c r="G133" s="102">
        <v>6.6</v>
      </c>
      <c r="H133" s="100">
        <v>0.33300000000000002</v>
      </c>
      <c r="I133" s="232"/>
      <c r="J133" s="139" t="s">
        <v>55</v>
      </c>
      <c r="K133" s="103">
        <f t="shared" si="19"/>
        <v>-0.33300000000000002</v>
      </c>
      <c r="L133" s="103">
        <f t="shared" si="20"/>
        <v>0</v>
      </c>
      <c r="M133" s="124">
        <f t="shared" si="21"/>
        <v>-0.33300000000000002</v>
      </c>
    </row>
    <row r="134" spans="2:13" s="50" customFormat="1" ht="14.4" x14ac:dyDescent="0.3">
      <c r="B134" s="220"/>
      <c r="C134" s="228"/>
      <c r="D134" s="230"/>
      <c r="E134" s="232"/>
      <c r="F134" s="136" t="s">
        <v>151</v>
      </c>
      <c r="G134" s="102">
        <v>10.5</v>
      </c>
      <c r="H134" s="100">
        <v>0.33300000000000002</v>
      </c>
      <c r="I134" s="232"/>
      <c r="J134" s="139" t="s">
        <v>55</v>
      </c>
      <c r="K134" s="103">
        <f t="shared" si="19"/>
        <v>-0.33300000000000002</v>
      </c>
      <c r="L134" s="103">
        <f t="shared" si="20"/>
        <v>0</v>
      </c>
      <c r="M134" s="124">
        <f t="shared" si="21"/>
        <v>-0.33300000000000002</v>
      </c>
    </row>
    <row r="135" spans="2:13" s="50" customFormat="1" ht="14.4" x14ac:dyDescent="0.3">
      <c r="B135" s="218">
        <v>28</v>
      </c>
      <c r="C135" s="234">
        <f t="shared" ref="C135:C147" si="22">C132+1</f>
        <v>45989</v>
      </c>
      <c r="D135" s="235" t="s">
        <v>69</v>
      </c>
      <c r="E135" s="236" t="s">
        <v>168</v>
      </c>
      <c r="F135" s="165" t="s">
        <v>151</v>
      </c>
      <c r="G135" s="102">
        <v>9.4</v>
      </c>
      <c r="H135" s="100">
        <v>0.33300000000000002</v>
      </c>
      <c r="I135" s="237" t="s">
        <v>105</v>
      </c>
      <c r="J135" s="139" t="s">
        <v>55</v>
      </c>
      <c r="K135" s="103">
        <f t="shared" ref="K135:K152" si="23">IF(J135="w",(G135-1)*H135,-H135)</f>
        <v>-0.33300000000000002</v>
      </c>
      <c r="L135" s="103">
        <f t="shared" ref="L135:L152" si="24">IF(J135="w",(K135/100*2),0)</f>
        <v>0</v>
      </c>
      <c r="M135" s="124">
        <f t="shared" ref="M135:M152" si="25">K135-L135</f>
        <v>-0.33300000000000002</v>
      </c>
    </row>
    <row r="136" spans="2:13" s="50" customFormat="1" ht="14.4" x14ac:dyDescent="0.3">
      <c r="B136" s="219"/>
      <c r="C136" s="228"/>
      <c r="D136" s="230"/>
      <c r="E136" s="232"/>
      <c r="F136" s="165" t="s">
        <v>59</v>
      </c>
      <c r="G136" s="102">
        <v>17.5</v>
      </c>
      <c r="H136" s="100">
        <v>0.33300000000000002</v>
      </c>
      <c r="I136" s="232"/>
      <c r="J136" s="139" t="s">
        <v>55</v>
      </c>
      <c r="K136" s="103">
        <f t="shared" si="23"/>
        <v>-0.33300000000000002</v>
      </c>
      <c r="L136" s="103">
        <f t="shared" si="24"/>
        <v>0</v>
      </c>
      <c r="M136" s="124">
        <f t="shared" si="25"/>
        <v>-0.33300000000000002</v>
      </c>
    </row>
    <row r="137" spans="2:13" s="50" customFormat="1" ht="14.4" x14ac:dyDescent="0.3">
      <c r="B137" s="219"/>
      <c r="C137" s="228"/>
      <c r="D137" s="230"/>
      <c r="E137" s="232"/>
      <c r="F137" s="165" t="s">
        <v>118</v>
      </c>
      <c r="G137" s="102">
        <v>18.5</v>
      </c>
      <c r="H137" s="100">
        <v>0.33300000000000002</v>
      </c>
      <c r="I137" s="232"/>
      <c r="J137" s="139" t="s">
        <v>55</v>
      </c>
      <c r="K137" s="103">
        <f t="shared" si="23"/>
        <v>-0.33300000000000002</v>
      </c>
      <c r="L137" s="103">
        <f t="shared" si="24"/>
        <v>0</v>
      </c>
      <c r="M137" s="124">
        <f t="shared" si="25"/>
        <v>-0.33300000000000002</v>
      </c>
    </row>
    <row r="138" spans="2:13" s="50" customFormat="1" ht="14.4" x14ac:dyDescent="0.3">
      <c r="B138" s="219"/>
      <c r="C138" s="234">
        <f>C135</f>
        <v>45989</v>
      </c>
      <c r="D138" s="235" t="s">
        <v>132</v>
      </c>
      <c r="E138" s="236" t="s">
        <v>164</v>
      </c>
      <c r="F138" s="165" t="s">
        <v>54</v>
      </c>
      <c r="G138" s="102">
        <v>6.8</v>
      </c>
      <c r="H138" s="100">
        <v>0.33300000000000002</v>
      </c>
      <c r="I138" s="237" t="s">
        <v>72</v>
      </c>
      <c r="J138" s="139" t="s">
        <v>55</v>
      </c>
      <c r="K138" s="103">
        <f t="shared" si="23"/>
        <v>-0.33300000000000002</v>
      </c>
      <c r="L138" s="103">
        <f t="shared" si="24"/>
        <v>0</v>
      </c>
      <c r="M138" s="124">
        <f t="shared" si="25"/>
        <v>-0.33300000000000002</v>
      </c>
    </row>
    <row r="139" spans="2:13" s="50" customFormat="1" ht="14.4" x14ac:dyDescent="0.3">
      <c r="B139" s="219"/>
      <c r="C139" s="228"/>
      <c r="D139" s="230"/>
      <c r="E139" s="232"/>
      <c r="F139" s="165" t="s">
        <v>151</v>
      </c>
      <c r="G139" s="102">
        <v>11.5</v>
      </c>
      <c r="H139" s="100">
        <v>0.33300000000000002</v>
      </c>
      <c r="I139" s="232"/>
      <c r="J139" s="139" t="s">
        <v>55</v>
      </c>
      <c r="K139" s="103">
        <f t="shared" si="23"/>
        <v>-0.33300000000000002</v>
      </c>
      <c r="L139" s="103">
        <f t="shared" si="24"/>
        <v>0</v>
      </c>
      <c r="M139" s="124">
        <f t="shared" si="25"/>
        <v>-0.33300000000000002</v>
      </c>
    </row>
    <row r="140" spans="2:13" s="50" customFormat="1" ht="14.4" x14ac:dyDescent="0.3">
      <c r="B140" s="220"/>
      <c r="C140" s="228"/>
      <c r="D140" s="230"/>
      <c r="E140" s="232"/>
      <c r="F140" s="165" t="s">
        <v>118</v>
      </c>
      <c r="G140" s="102">
        <v>24</v>
      </c>
      <c r="H140" s="100">
        <v>0.33300000000000002</v>
      </c>
      <c r="I140" s="232"/>
      <c r="J140" s="139" t="s">
        <v>55</v>
      </c>
      <c r="K140" s="103">
        <f t="shared" si="23"/>
        <v>-0.33300000000000002</v>
      </c>
      <c r="L140" s="103">
        <f t="shared" si="24"/>
        <v>0</v>
      </c>
      <c r="M140" s="124">
        <f t="shared" si="25"/>
        <v>-0.33300000000000002</v>
      </c>
    </row>
    <row r="141" spans="2:13" s="50" customFormat="1" ht="14.4" x14ac:dyDescent="0.3">
      <c r="B141" s="218">
        <v>29</v>
      </c>
      <c r="C141" s="234">
        <f t="shared" si="22"/>
        <v>45990</v>
      </c>
      <c r="D141" s="235" t="s">
        <v>50</v>
      </c>
      <c r="E141" s="236" t="s">
        <v>170</v>
      </c>
      <c r="F141" s="165" t="s">
        <v>54</v>
      </c>
      <c r="G141" s="102">
        <v>7.2</v>
      </c>
      <c r="H141" s="100">
        <v>0.33300000000000002</v>
      </c>
      <c r="I141" s="237" t="s">
        <v>109</v>
      </c>
      <c r="J141" s="139" t="s">
        <v>55</v>
      </c>
      <c r="K141" s="103">
        <f t="shared" si="23"/>
        <v>-0.33300000000000002</v>
      </c>
      <c r="L141" s="103">
        <f t="shared" si="24"/>
        <v>0</v>
      </c>
      <c r="M141" s="124">
        <f t="shared" si="25"/>
        <v>-0.33300000000000002</v>
      </c>
    </row>
    <row r="142" spans="2:13" s="50" customFormat="1" ht="14.4" x14ac:dyDescent="0.3">
      <c r="B142" s="219"/>
      <c r="C142" s="228"/>
      <c r="D142" s="230"/>
      <c r="E142" s="232"/>
      <c r="F142" s="165" t="s">
        <v>151</v>
      </c>
      <c r="G142" s="102">
        <v>13</v>
      </c>
      <c r="H142" s="100">
        <v>0.33300000000000002</v>
      </c>
      <c r="I142" s="232"/>
      <c r="J142" s="139" t="s">
        <v>55</v>
      </c>
      <c r="K142" s="103">
        <f t="shared" si="23"/>
        <v>-0.33300000000000002</v>
      </c>
      <c r="L142" s="103">
        <f t="shared" si="24"/>
        <v>0</v>
      </c>
      <c r="M142" s="124">
        <f t="shared" si="25"/>
        <v>-0.33300000000000002</v>
      </c>
    </row>
    <row r="143" spans="2:13" s="50" customFormat="1" ht="14.4" x14ac:dyDescent="0.3">
      <c r="B143" s="219"/>
      <c r="C143" s="228"/>
      <c r="D143" s="230"/>
      <c r="E143" s="232"/>
      <c r="F143" s="165" t="s">
        <v>118</v>
      </c>
      <c r="G143" s="102">
        <v>16</v>
      </c>
      <c r="H143" s="100">
        <v>0.33300000000000002</v>
      </c>
      <c r="I143" s="232"/>
      <c r="J143" s="139" t="s">
        <v>55</v>
      </c>
      <c r="K143" s="103">
        <f t="shared" si="23"/>
        <v>-0.33300000000000002</v>
      </c>
      <c r="L143" s="103">
        <f t="shared" si="24"/>
        <v>0</v>
      </c>
      <c r="M143" s="124">
        <f t="shared" si="25"/>
        <v>-0.33300000000000002</v>
      </c>
    </row>
    <row r="144" spans="2:13" s="50" customFormat="1" ht="14.4" x14ac:dyDescent="0.3">
      <c r="B144" s="219"/>
      <c r="C144" s="234">
        <f>C141</f>
        <v>45990</v>
      </c>
      <c r="D144" s="235" t="s">
        <v>50</v>
      </c>
      <c r="E144" s="236" t="s">
        <v>163</v>
      </c>
      <c r="F144" s="165" t="s">
        <v>54</v>
      </c>
      <c r="G144" s="102">
        <v>7.2</v>
      </c>
      <c r="H144" s="100">
        <v>0.33300000000000002</v>
      </c>
      <c r="I144" s="237" t="s">
        <v>113</v>
      </c>
      <c r="J144" s="139" t="s">
        <v>55</v>
      </c>
      <c r="K144" s="103">
        <f t="shared" si="23"/>
        <v>-0.33300000000000002</v>
      </c>
      <c r="L144" s="103">
        <f t="shared" si="24"/>
        <v>0</v>
      </c>
      <c r="M144" s="124">
        <f t="shared" si="25"/>
        <v>-0.33300000000000002</v>
      </c>
    </row>
    <row r="145" spans="2:13" s="50" customFormat="1" ht="14.4" x14ac:dyDescent="0.3">
      <c r="B145" s="219"/>
      <c r="C145" s="228"/>
      <c r="D145" s="230"/>
      <c r="E145" s="232"/>
      <c r="F145" s="165" t="s">
        <v>151</v>
      </c>
      <c r="G145" s="102">
        <v>10.5</v>
      </c>
      <c r="H145" s="100">
        <v>0.33300000000000002</v>
      </c>
      <c r="I145" s="232"/>
      <c r="J145" s="139" t="s">
        <v>55</v>
      </c>
      <c r="K145" s="103">
        <f t="shared" si="23"/>
        <v>-0.33300000000000002</v>
      </c>
      <c r="L145" s="103">
        <f t="shared" si="24"/>
        <v>0</v>
      </c>
      <c r="M145" s="124">
        <f t="shared" si="25"/>
        <v>-0.33300000000000002</v>
      </c>
    </row>
    <row r="146" spans="2:13" s="50" customFormat="1" ht="14.4" x14ac:dyDescent="0.3">
      <c r="B146" s="220"/>
      <c r="C146" s="228"/>
      <c r="D146" s="230"/>
      <c r="E146" s="232"/>
      <c r="F146" s="165" t="s">
        <v>118</v>
      </c>
      <c r="G146" s="102">
        <v>16</v>
      </c>
      <c r="H146" s="100">
        <v>0.33300000000000002</v>
      </c>
      <c r="I146" s="232"/>
      <c r="J146" s="139" t="s">
        <v>55</v>
      </c>
      <c r="K146" s="103">
        <f t="shared" si="23"/>
        <v>-0.33300000000000002</v>
      </c>
      <c r="L146" s="103">
        <f t="shared" si="24"/>
        <v>0</v>
      </c>
      <c r="M146" s="124">
        <f t="shared" si="25"/>
        <v>-0.33300000000000002</v>
      </c>
    </row>
    <row r="147" spans="2:13" s="50" customFormat="1" ht="14.4" x14ac:dyDescent="0.3">
      <c r="B147" s="218">
        <v>30</v>
      </c>
      <c r="C147" s="234">
        <f t="shared" si="22"/>
        <v>45991</v>
      </c>
      <c r="D147" s="235" t="s">
        <v>50</v>
      </c>
      <c r="E147" s="236" t="s">
        <v>171</v>
      </c>
      <c r="F147" s="165" t="s">
        <v>151</v>
      </c>
      <c r="G147" s="102">
        <v>12</v>
      </c>
      <c r="H147" s="100">
        <v>0.33300000000000002</v>
      </c>
      <c r="I147" s="237" t="s">
        <v>84</v>
      </c>
      <c r="J147" s="139" t="s">
        <v>55</v>
      </c>
      <c r="K147" s="103">
        <f t="shared" si="23"/>
        <v>-0.33300000000000002</v>
      </c>
      <c r="L147" s="103">
        <f t="shared" si="24"/>
        <v>0</v>
      </c>
      <c r="M147" s="124">
        <f t="shared" si="25"/>
        <v>-0.33300000000000002</v>
      </c>
    </row>
    <row r="148" spans="2:13" s="50" customFormat="1" ht="14.4" x14ac:dyDescent="0.3">
      <c r="B148" s="219"/>
      <c r="C148" s="228"/>
      <c r="D148" s="230"/>
      <c r="E148" s="232"/>
      <c r="F148" s="165" t="s">
        <v>118</v>
      </c>
      <c r="G148" s="102">
        <v>15</v>
      </c>
      <c r="H148" s="100">
        <v>0.33300000000000002</v>
      </c>
      <c r="I148" s="232"/>
      <c r="J148" s="139" t="s">
        <v>55</v>
      </c>
      <c r="K148" s="103">
        <f t="shared" si="23"/>
        <v>-0.33300000000000002</v>
      </c>
      <c r="L148" s="103">
        <f t="shared" si="24"/>
        <v>0</v>
      </c>
      <c r="M148" s="124">
        <f t="shared" si="25"/>
        <v>-0.33300000000000002</v>
      </c>
    </row>
    <row r="149" spans="2:13" s="50" customFormat="1" ht="14.4" x14ac:dyDescent="0.3">
      <c r="B149" s="219"/>
      <c r="C149" s="228"/>
      <c r="D149" s="230"/>
      <c r="E149" s="232"/>
      <c r="F149" s="165" t="s">
        <v>109</v>
      </c>
      <c r="G149" s="102">
        <v>36</v>
      </c>
      <c r="H149" s="100">
        <v>0.33300000000000002</v>
      </c>
      <c r="I149" s="232"/>
      <c r="J149" s="139" t="s">
        <v>55</v>
      </c>
      <c r="K149" s="103">
        <f t="shared" si="23"/>
        <v>-0.33300000000000002</v>
      </c>
      <c r="L149" s="103">
        <f t="shared" si="24"/>
        <v>0</v>
      </c>
      <c r="M149" s="124">
        <f t="shared" si="25"/>
        <v>-0.33300000000000002</v>
      </c>
    </row>
    <row r="150" spans="2:13" s="50" customFormat="1" ht="14.4" x14ac:dyDescent="0.3">
      <c r="B150" s="219"/>
      <c r="C150" s="234">
        <f>C147</f>
        <v>45991</v>
      </c>
      <c r="D150" s="235" t="s">
        <v>50</v>
      </c>
      <c r="E150" s="236" t="s">
        <v>162</v>
      </c>
      <c r="F150" s="165" t="s">
        <v>113</v>
      </c>
      <c r="G150" s="102">
        <v>10.5</v>
      </c>
      <c r="H150" s="100">
        <v>0.33300000000000002</v>
      </c>
      <c r="I150" s="237" t="s">
        <v>54</v>
      </c>
      <c r="J150" s="139" t="s">
        <v>55</v>
      </c>
      <c r="K150" s="103">
        <f t="shared" si="23"/>
        <v>-0.33300000000000002</v>
      </c>
      <c r="L150" s="103">
        <f t="shared" si="24"/>
        <v>0</v>
      </c>
      <c r="M150" s="124">
        <f t="shared" si="25"/>
        <v>-0.33300000000000002</v>
      </c>
    </row>
    <row r="151" spans="2:13" s="50" customFormat="1" ht="14.4" x14ac:dyDescent="0.3">
      <c r="B151" s="219"/>
      <c r="C151" s="228"/>
      <c r="D151" s="230"/>
      <c r="E151" s="232"/>
      <c r="F151" s="165" t="s">
        <v>118</v>
      </c>
      <c r="G151" s="102">
        <v>18.5</v>
      </c>
      <c r="H151" s="100">
        <v>0.33300000000000002</v>
      </c>
      <c r="I151" s="232"/>
      <c r="J151" s="139" t="s">
        <v>55</v>
      </c>
      <c r="K151" s="103">
        <f t="shared" si="23"/>
        <v>-0.33300000000000002</v>
      </c>
      <c r="L151" s="103">
        <f t="shared" si="24"/>
        <v>0</v>
      </c>
      <c r="M151" s="124">
        <f t="shared" si="25"/>
        <v>-0.33300000000000002</v>
      </c>
    </row>
    <row r="152" spans="2:13" s="50" customFormat="1" ht="14.4" x14ac:dyDescent="0.3">
      <c r="B152" s="220"/>
      <c r="C152" s="228"/>
      <c r="D152" s="230"/>
      <c r="E152" s="232"/>
      <c r="F152" s="165" t="s">
        <v>123</v>
      </c>
      <c r="G152" s="102">
        <v>40</v>
      </c>
      <c r="H152" s="100">
        <v>0.33300000000000002</v>
      </c>
      <c r="I152" s="232"/>
      <c r="J152" s="139" t="s">
        <v>55</v>
      </c>
      <c r="K152" s="103">
        <f t="shared" si="23"/>
        <v>-0.33300000000000002</v>
      </c>
      <c r="L152" s="103">
        <f t="shared" si="24"/>
        <v>0</v>
      </c>
      <c r="M152" s="124">
        <f t="shared" si="25"/>
        <v>-0.33300000000000002</v>
      </c>
    </row>
    <row r="153" spans="2:13" s="50" customFormat="1" ht="16.2" thickBot="1" x14ac:dyDescent="0.35">
      <c r="C153" s="104"/>
      <c r="D153" s="116"/>
      <c r="E153" s="105"/>
      <c r="F153" s="106" t="s">
        <v>26</v>
      </c>
      <c r="G153" s="107">
        <f>SUM(G7:G152)/141</f>
        <v>12.977304964539009</v>
      </c>
      <c r="H153" s="108">
        <f>SUM(H7:H134)</f>
        <v>40.958999999999889</v>
      </c>
      <c r="I153" s="109" t="s">
        <v>27</v>
      </c>
      <c r="J153" s="110" t="s">
        <v>11</v>
      </c>
      <c r="K153" s="111">
        <f>SUM(K7:K152)</f>
        <v>3.8627999999999947</v>
      </c>
      <c r="L153" s="111">
        <f>SUM(L7:L152)</f>
        <v>0.91641600000000001</v>
      </c>
      <c r="M153" s="112">
        <f>K153-L153</f>
        <v>2.9463839999999948</v>
      </c>
    </row>
    <row r="154" spans="2:13" s="50" customFormat="1" x14ac:dyDescent="0.3">
      <c r="B154" s="134"/>
      <c r="C154" s="64"/>
      <c r="D154" s="117"/>
      <c r="E154" s="65"/>
      <c r="F154" s="113"/>
      <c r="G154" s="114"/>
      <c r="H154" s="114"/>
      <c r="I154" s="113"/>
      <c r="J154" s="113"/>
      <c r="K154" s="114"/>
      <c r="L154" s="114"/>
      <c r="M154" s="115"/>
    </row>
    <row r="155" spans="2:13" s="50" customFormat="1" x14ac:dyDescent="0.3">
      <c r="B155" s="134"/>
      <c r="C155" s="64"/>
      <c r="D155" s="117"/>
      <c r="E155" s="65"/>
      <c r="F155" s="113"/>
      <c r="G155" s="114"/>
      <c r="H155" s="114"/>
      <c r="I155" s="113"/>
      <c r="J155" s="113"/>
      <c r="K155" s="114"/>
      <c r="L155" s="114"/>
      <c r="M155" s="115"/>
    </row>
    <row r="156" spans="2:13" ht="8.25" customHeight="1" x14ac:dyDescent="0.3"/>
  </sheetData>
  <mergeCells count="222">
    <mergeCell ref="C147:C149"/>
    <mergeCell ref="D147:D149"/>
    <mergeCell ref="E147:E149"/>
    <mergeCell ref="I147:I149"/>
    <mergeCell ref="C150:C152"/>
    <mergeCell ref="D150:D152"/>
    <mergeCell ref="E150:E152"/>
    <mergeCell ref="I150:I152"/>
    <mergeCell ref="B7:B12"/>
    <mergeCell ref="B13:B18"/>
    <mergeCell ref="B19:B21"/>
    <mergeCell ref="B22:B27"/>
    <mergeCell ref="B28:B33"/>
    <mergeCell ref="B34:B39"/>
    <mergeCell ref="B40:B45"/>
    <mergeCell ref="B46:B51"/>
    <mergeCell ref="B52:B54"/>
    <mergeCell ref="C138:C140"/>
    <mergeCell ref="D138:D140"/>
    <mergeCell ref="E138:E140"/>
    <mergeCell ref="I138:I140"/>
    <mergeCell ref="C141:C143"/>
    <mergeCell ref="D141:D143"/>
    <mergeCell ref="E141:E143"/>
    <mergeCell ref="I141:I143"/>
    <mergeCell ref="C144:C146"/>
    <mergeCell ref="D144:D146"/>
    <mergeCell ref="E144:E146"/>
    <mergeCell ref="I144:I146"/>
    <mergeCell ref="C123:C125"/>
    <mergeCell ref="D123:D125"/>
    <mergeCell ref="E123:E125"/>
    <mergeCell ref="I123:I125"/>
    <mergeCell ref="C126:C128"/>
    <mergeCell ref="D126:D128"/>
    <mergeCell ref="E126:E128"/>
    <mergeCell ref="I126:I128"/>
    <mergeCell ref="C135:C137"/>
    <mergeCell ref="D135:D137"/>
    <mergeCell ref="E135:E137"/>
    <mergeCell ref="I135:I137"/>
    <mergeCell ref="C132:C134"/>
    <mergeCell ref="D132:D134"/>
    <mergeCell ref="E132:E134"/>
    <mergeCell ref="I132:I134"/>
    <mergeCell ref="C114:C116"/>
    <mergeCell ref="D114:D116"/>
    <mergeCell ref="E114:E116"/>
    <mergeCell ref="I114:I116"/>
    <mergeCell ref="C117:C119"/>
    <mergeCell ref="D117:D119"/>
    <mergeCell ref="E117:E119"/>
    <mergeCell ref="I117:I119"/>
    <mergeCell ref="C120:C122"/>
    <mergeCell ref="D120:D122"/>
    <mergeCell ref="E120:E122"/>
    <mergeCell ref="I120:I122"/>
    <mergeCell ref="C105:C107"/>
    <mergeCell ref="D105:D107"/>
    <mergeCell ref="E105:E107"/>
    <mergeCell ref="I105:I107"/>
    <mergeCell ref="C108:C110"/>
    <mergeCell ref="D108:D110"/>
    <mergeCell ref="E108:E110"/>
    <mergeCell ref="I108:I110"/>
    <mergeCell ref="C111:C113"/>
    <mergeCell ref="D111:D113"/>
    <mergeCell ref="E111:E113"/>
    <mergeCell ref="I111:I113"/>
    <mergeCell ref="E93:E95"/>
    <mergeCell ref="I93:I95"/>
    <mergeCell ref="C96:C98"/>
    <mergeCell ref="D96:D98"/>
    <mergeCell ref="E96:E98"/>
    <mergeCell ref="I96:I98"/>
    <mergeCell ref="C102:C104"/>
    <mergeCell ref="D102:D104"/>
    <mergeCell ref="E102:E104"/>
    <mergeCell ref="I102:I104"/>
    <mergeCell ref="C82:C84"/>
    <mergeCell ref="D82:D84"/>
    <mergeCell ref="E82:E84"/>
    <mergeCell ref="I82:I84"/>
    <mergeCell ref="C85:C87"/>
    <mergeCell ref="D85:D87"/>
    <mergeCell ref="E85:E87"/>
    <mergeCell ref="I85:I87"/>
    <mergeCell ref="C129:C131"/>
    <mergeCell ref="D129:D131"/>
    <mergeCell ref="E129:E131"/>
    <mergeCell ref="I129:I131"/>
    <mergeCell ref="C99:C101"/>
    <mergeCell ref="D99:D101"/>
    <mergeCell ref="E99:E101"/>
    <mergeCell ref="I99:I101"/>
    <mergeCell ref="C88:C90"/>
    <mergeCell ref="D88:D90"/>
    <mergeCell ref="E88:E90"/>
    <mergeCell ref="I88:I90"/>
    <mergeCell ref="E91:E92"/>
    <mergeCell ref="I91:I92"/>
    <mergeCell ref="C93:C95"/>
    <mergeCell ref="D93:D95"/>
    <mergeCell ref="C79:C81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C58:C60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C52:C54"/>
    <mergeCell ref="D52:D54"/>
    <mergeCell ref="E52:E54"/>
    <mergeCell ref="I52:I54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C28:C30"/>
    <mergeCell ref="D28:D30"/>
    <mergeCell ref="E28:E30"/>
    <mergeCell ref="I28:I30"/>
    <mergeCell ref="C22:C24"/>
    <mergeCell ref="D22:D24"/>
    <mergeCell ref="E22:E24"/>
    <mergeCell ref="I22:I24"/>
    <mergeCell ref="C40:C42"/>
    <mergeCell ref="D40:D42"/>
    <mergeCell ref="E40:E42"/>
    <mergeCell ref="I40:I42"/>
    <mergeCell ref="C31:C33"/>
    <mergeCell ref="D31:D33"/>
    <mergeCell ref="E31:E33"/>
    <mergeCell ref="I31:I33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F2:F4"/>
    <mergeCell ref="C13:C15"/>
    <mergeCell ref="D13:D15"/>
    <mergeCell ref="E13:E15"/>
    <mergeCell ref="I13:I15"/>
    <mergeCell ref="C16:C18"/>
    <mergeCell ref="D16:D18"/>
    <mergeCell ref="E16:E18"/>
    <mergeCell ref="I16:I18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  <mergeCell ref="B111:B113"/>
    <mergeCell ref="B114:B119"/>
    <mergeCell ref="B120:B128"/>
    <mergeCell ref="B129:B134"/>
    <mergeCell ref="B135:B140"/>
    <mergeCell ref="B141:B146"/>
    <mergeCell ref="B147:B152"/>
    <mergeCell ref="B58:B63"/>
    <mergeCell ref="B64:B69"/>
    <mergeCell ref="B70:B75"/>
    <mergeCell ref="B76:B81"/>
    <mergeCell ref="B82:B84"/>
    <mergeCell ref="B85:B90"/>
    <mergeCell ref="B93:B98"/>
    <mergeCell ref="B99:B104"/>
    <mergeCell ref="B105:B110"/>
  </mergeCells>
  <conditionalFormatting sqref="J1 J5:J6">
    <cfRule type="cellIs" dxfId="4" priority="95" operator="equal">
      <formula>"L"</formula>
    </cfRule>
    <cfRule type="cellIs" dxfId="3" priority="96" operator="equal">
      <formula>"D"</formula>
    </cfRule>
  </conditionalFormatting>
  <conditionalFormatting sqref="J1 J5:J1048576">
    <cfRule type="cellIs" dxfId="2" priority="97" operator="equal">
      <formula>"W"</formula>
    </cfRule>
  </conditionalFormatting>
  <conditionalFormatting sqref="J153:J1048576">
    <cfRule type="cellIs" dxfId="1" priority="83" operator="equal">
      <formula>"L"</formula>
    </cfRule>
    <cfRule type="cellIs" dxfId="0" priority="84" operator="equal">
      <formula>"D"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35"/>
  <sheetViews>
    <sheetView showGridLines="0" workbookViewId="0">
      <pane ySplit="2" topLeftCell="A3" activePane="bottomLeft" state="frozen"/>
      <selection pane="bottomLeft" activeCell="G31" sqref="G31"/>
    </sheetView>
  </sheetViews>
  <sheetFormatPr defaultRowHeight="14.4" x14ac:dyDescent="0.3"/>
  <cols>
    <col min="1" max="1" width="3.6640625" customWidth="1"/>
    <col min="3" max="3" width="12" customWidth="1"/>
    <col min="4" max="4" width="10.88671875" customWidth="1"/>
  </cols>
  <sheetData>
    <row r="2" spans="2:4" ht="25.2" x14ac:dyDescent="0.45">
      <c r="B2" s="49" t="s">
        <v>174</v>
      </c>
    </row>
    <row r="4" spans="2:4" ht="43.2" x14ac:dyDescent="0.3">
      <c r="B4" s="45" t="s">
        <v>0</v>
      </c>
      <c r="C4" s="138" t="s">
        <v>42</v>
      </c>
      <c r="D4" s="138" t="s">
        <v>43</v>
      </c>
    </row>
    <row r="5" spans="2:4" x14ac:dyDescent="0.3">
      <c r="B5" s="48">
        <v>0</v>
      </c>
      <c r="C5" s="46">
        <v>0</v>
      </c>
      <c r="D5" s="47">
        <v>0</v>
      </c>
    </row>
    <row r="6" spans="2:4" x14ac:dyDescent="0.3">
      <c r="B6" s="48">
        <v>1</v>
      </c>
      <c r="C6" s="46">
        <f>SUM('PXCS - Results'!M7:M12)</f>
        <v>-1.998</v>
      </c>
      <c r="D6" s="47">
        <f>D5+C6</f>
        <v>-1.998</v>
      </c>
    </row>
    <row r="7" spans="2:4" x14ac:dyDescent="0.3">
      <c r="B7" s="48">
        <v>2</v>
      </c>
      <c r="C7" s="46">
        <f>SUM('PXCS - Results'!M13:M18)</f>
        <v>2.41425</v>
      </c>
      <c r="D7" s="47">
        <f t="shared" ref="D7:D35" si="0">D6+C7</f>
        <v>0.41625000000000001</v>
      </c>
    </row>
    <row r="8" spans="2:4" x14ac:dyDescent="0.3">
      <c r="B8" s="48">
        <v>3</v>
      </c>
      <c r="C8" s="46">
        <f>SUM('PXCS - Results'!M19:M21)</f>
        <v>-0.99900000000000011</v>
      </c>
      <c r="D8" s="47">
        <f t="shared" si="0"/>
        <v>-0.5827500000000001</v>
      </c>
    </row>
    <row r="9" spans="2:4" x14ac:dyDescent="0.3">
      <c r="B9" s="48">
        <v>4</v>
      </c>
      <c r="C9" s="46">
        <f>SUM('PXCS - Results'!M22:M27)</f>
        <v>4.8358260000000008</v>
      </c>
      <c r="D9" s="47">
        <f t="shared" si="0"/>
        <v>4.253076000000001</v>
      </c>
    </row>
    <row r="10" spans="2:4" x14ac:dyDescent="0.3">
      <c r="B10" s="48">
        <v>5</v>
      </c>
      <c r="C10" s="46">
        <f>SUM('PXCS - Results'!M28:M33)</f>
        <v>-1.998</v>
      </c>
      <c r="D10" s="47">
        <f t="shared" si="0"/>
        <v>2.2550760000000007</v>
      </c>
    </row>
    <row r="11" spans="2:4" x14ac:dyDescent="0.3">
      <c r="B11" s="48">
        <v>6</v>
      </c>
      <c r="C11" s="46">
        <f>SUM('PXCS - Results'!M34:M39)</f>
        <v>-1.998</v>
      </c>
      <c r="D11" s="47">
        <f t="shared" si="0"/>
        <v>0.25707600000000075</v>
      </c>
    </row>
    <row r="12" spans="2:4" x14ac:dyDescent="0.3">
      <c r="B12" s="48">
        <v>7</v>
      </c>
      <c r="C12" s="46">
        <f>SUM('PXCS - Results'!M40:M45)</f>
        <v>2.7146159999999995</v>
      </c>
      <c r="D12" s="47">
        <f t="shared" si="0"/>
        <v>2.971692</v>
      </c>
    </row>
    <row r="13" spans="2:4" x14ac:dyDescent="0.3">
      <c r="B13" s="48">
        <v>8</v>
      </c>
      <c r="C13" s="46">
        <f>SUM('PXCS - Results'!M46:M51)</f>
        <v>1.7615700000000003</v>
      </c>
      <c r="D13" s="47">
        <f t="shared" si="0"/>
        <v>4.7332619999999999</v>
      </c>
    </row>
    <row r="14" spans="2:4" x14ac:dyDescent="0.3">
      <c r="B14" s="48">
        <v>9</v>
      </c>
      <c r="C14" s="46">
        <f>SUM('PXCS - Results'!M52:M54)</f>
        <v>6.8398200000000005</v>
      </c>
      <c r="D14" s="47">
        <f t="shared" si="0"/>
        <v>11.573081999999999</v>
      </c>
    </row>
    <row r="15" spans="2:4" x14ac:dyDescent="0.3">
      <c r="B15" s="48">
        <v>10</v>
      </c>
      <c r="C15" s="46">
        <f>SUM('PXCS - Results'!M55)</f>
        <v>0</v>
      </c>
      <c r="D15" s="47">
        <f t="shared" si="0"/>
        <v>11.573081999999999</v>
      </c>
    </row>
    <row r="16" spans="2:4" x14ac:dyDescent="0.3">
      <c r="B16" s="48">
        <v>11</v>
      </c>
      <c r="C16" s="46">
        <f>SUM('PXCS - Results'!M56)</f>
        <v>0</v>
      </c>
      <c r="D16" s="47">
        <f t="shared" si="0"/>
        <v>11.573081999999999</v>
      </c>
    </row>
    <row r="17" spans="2:4" x14ac:dyDescent="0.3">
      <c r="B17" s="48">
        <v>12</v>
      </c>
      <c r="C17" s="46">
        <f>SUM('PXCS - Results'!M57)</f>
        <v>0</v>
      </c>
      <c r="D17" s="47">
        <f t="shared" si="0"/>
        <v>11.573081999999999</v>
      </c>
    </row>
    <row r="18" spans="2:4" x14ac:dyDescent="0.3">
      <c r="B18" s="48">
        <v>13</v>
      </c>
      <c r="C18" s="46">
        <f>SUM('PXCS - Results'!M58:M63)</f>
        <v>0.6846479999999997</v>
      </c>
      <c r="D18" s="47">
        <f t="shared" si="0"/>
        <v>12.257729999999999</v>
      </c>
    </row>
    <row r="19" spans="2:4" x14ac:dyDescent="0.3">
      <c r="B19" s="48">
        <v>14</v>
      </c>
      <c r="C19" s="46">
        <f>SUM('PXCS - Results'!M64:M69)</f>
        <v>2.9104199999999998</v>
      </c>
      <c r="D19" s="47">
        <f t="shared" si="0"/>
        <v>15.168149999999999</v>
      </c>
    </row>
    <row r="20" spans="2:4" x14ac:dyDescent="0.3">
      <c r="B20" s="48">
        <v>15</v>
      </c>
      <c r="C20" s="46">
        <f>SUM('PXCS - Results'!M70:M75)</f>
        <v>1.010988</v>
      </c>
      <c r="D20" s="47">
        <f t="shared" si="0"/>
        <v>16.179137999999998</v>
      </c>
    </row>
    <row r="21" spans="2:4" x14ac:dyDescent="0.3">
      <c r="B21" s="48">
        <v>16</v>
      </c>
      <c r="C21" s="46">
        <f>SUM('PXCS - Results'!M76:M81)</f>
        <v>-1.998</v>
      </c>
      <c r="D21" s="47">
        <f t="shared" si="0"/>
        <v>14.181137999999999</v>
      </c>
    </row>
    <row r="22" spans="2:4" x14ac:dyDescent="0.3">
      <c r="B22" s="48">
        <v>17</v>
      </c>
      <c r="C22" s="46">
        <f>SUM('PXCS - Results'!M82:M84)</f>
        <v>-0.99900000000000011</v>
      </c>
      <c r="D22" s="47">
        <f t="shared" si="0"/>
        <v>13.182137999999998</v>
      </c>
    </row>
    <row r="23" spans="2:4" x14ac:dyDescent="0.3">
      <c r="B23" s="48">
        <v>18</v>
      </c>
      <c r="C23" s="46">
        <f>SUM('PXCS - Results'!M85:M90)</f>
        <v>-1.998</v>
      </c>
      <c r="D23" s="47">
        <f t="shared" si="0"/>
        <v>11.184137999999999</v>
      </c>
    </row>
    <row r="24" spans="2:4" x14ac:dyDescent="0.3">
      <c r="B24" s="48">
        <v>19</v>
      </c>
      <c r="C24" s="46">
        <f>SUM('PXCS - Results'!M91)</f>
        <v>0</v>
      </c>
      <c r="D24" s="47">
        <f t="shared" si="0"/>
        <v>11.184137999999999</v>
      </c>
    </row>
    <row r="25" spans="2:4" x14ac:dyDescent="0.3">
      <c r="B25" s="48">
        <v>20</v>
      </c>
      <c r="C25" s="46">
        <f>SUM('PXCS - Results'!M92)</f>
        <v>0</v>
      </c>
      <c r="D25" s="47">
        <f t="shared" si="0"/>
        <v>11.184137999999999</v>
      </c>
    </row>
    <row r="26" spans="2:4" x14ac:dyDescent="0.3">
      <c r="B26" s="48">
        <v>21</v>
      </c>
      <c r="C26" s="46">
        <f>SUM('PXCS - Results'!M93:M98)</f>
        <v>0.6846479999999997</v>
      </c>
      <c r="D26" s="47">
        <f t="shared" si="0"/>
        <v>11.868785999999998</v>
      </c>
    </row>
    <row r="27" spans="2:4" x14ac:dyDescent="0.3">
      <c r="B27" s="48">
        <v>22</v>
      </c>
      <c r="C27" s="46">
        <f>SUM('PXCS - Results'!M99:M104)</f>
        <v>0.88045200000000046</v>
      </c>
      <c r="D27" s="47">
        <f t="shared" si="0"/>
        <v>12.749237999999998</v>
      </c>
    </row>
    <row r="28" spans="2:4" x14ac:dyDescent="0.3">
      <c r="B28" s="48">
        <v>23</v>
      </c>
      <c r="C28" s="46">
        <f>SUM('PXCS - Results'!M105:M110)</f>
        <v>1.7615699999999996</v>
      </c>
      <c r="D28" s="47">
        <f t="shared" si="0"/>
        <v>14.510807999999997</v>
      </c>
    </row>
    <row r="29" spans="2:4" x14ac:dyDescent="0.3">
      <c r="B29" s="48">
        <v>24</v>
      </c>
      <c r="C29" s="46">
        <f>SUM('PXCS - Results'!M111:M113)</f>
        <v>-0.99900000000000011</v>
      </c>
      <c r="D29" s="47">
        <f t="shared" si="0"/>
        <v>13.511807999999997</v>
      </c>
    </row>
    <row r="30" spans="2:4" x14ac:dyDescent="0.3">
      <c r="B30" s="48">
        <v>25</v>
      </c>
      <c r="C30" s="46">
        <f>SUM('PXCS - Results'!M114:M119)</f>
        <v>-1.998</v>
      </c>
      <c r="D30" s="47">
        <f t="shared" si="0"/>
        <v>11.513807999999997</v>
      </c>
    </row>
    <row r="31" spans="2:4" x14ac:dyDescent="0.3">
      <c r="B31" s="48">
        <v>26</v>
      </c>
      <c r="C31" s="46">
        <f>SUM('PXCS - Results'!M120:M128)</f>
        <v>-0.57542399999999971</v>
      </c>
      <c r="D31" s="47">
        <f t="shared" si="0"/>
        <v>10.938383999999997</v>
      </c>
    </row>
    <row r="32" spans="2:4" x14ac:dyDescent="0.3">
      <c r="B32" s="48">
        <v>27</v>
      </c>
      <c r="C32" s="46">
        <f>SUM('PXCS - Results'!M129:M134)</f>
        <v>-1.998</v>
      </c>
      <c r="D32" s="47">
        <f t="shared" si="0"/>
        <v>8.9403839999999981</v>
      </c>
    </row>
    <row r="33" spans="2:4" x14ac:dyDescent="0.3">
      <c r="B33" s="48">
        <v>28</v>
      </c>
      <c r="C33" s="46">
        <f>SUM('PXCS - Results'!M135:M140)</f>
        <v>-1.998</v>
      </c>
      <c r="D33" s="47">
        <f t="shared" si="0"/>
        <v>6.9423839999999979</v>
      </c>
    </row>
    <row r="34" spans="2:4" x14ac:dyDescent="0.3">
      <c r="B34" s="48">
        <v>29</v>
      </c>
      <c r="C34" s="46">
        <f>SUM('PXCS - Results'!M141:M146)</f>
        <v>-1.998</v>
      </c>
      <c r="D34" s="47">
        <f t="shared" si="0"/>
        <v>4.9443839999999977</v>
      </c>
    </row>
    <row r="35" spans="2:4" x14ac:dyDescent="0.3">
      <c r="B35" s="48">
        <v>30</v>
      </c>
      <c r="C35" s="46">
        <f>SUM('PXCS - Results'!M147:M152)</f>
        <v>-1.998</v>
      </c>
      <c r="D35" s="47">
        <f t="shared" si="0"/>
        <v>2.9463839999999974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2025-12-06T00:20:03Z</dcterms:modified>
</cp:coreProperties>
</file>