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ProTrader\ProTrader\Football Trading Club\Premier\Results\"/>
    </mc:Choice>
  </mc:AlternateContent>
  <xr:revisionPtr revIDLastSave="0" documentId="13_ncr:1_{2DF5E5F0-619C-4AD7-A552-A849817C0A5A}" xr6:coauthVersionLast="47" xr6:coauthVersionMax="47" xr10:uidLastSave="{00000000-0000-0000-0000-000000000000}"/>
  <bookViews>
    <workbookView xWindow="-108" yWindow="-108" windowWidth="23256" windowHeight="12456" tabRatio="870" xr2:uid="{00000000-000D-0000-FFFF-FFFF00000000}"/>
  </bookViews>
  <sheets>
    <sheet name="FTR - Results" sheetId="3" r:id="rId1"/>
    <sheet name="FTR - Chart" sheetId="4" r:id="rId2"/>
    <sheet name="PGX5 - Results" sheetId="1" r:id="rId3"/>
    <sheet name="PGX5 - CHART" sheetId="2" r:id="rId4"/>
    <sheet name="PXCS - Results" sheetId="5" r:id="rId5"/>
    <sheet name="PXCS - CHART" sheetId="6" r:id="rId6"/>
  </sheets>
  <definedNames>
    <definedName name="_xlnm._FilterDatabase" localSheetId="2" hidden="1">'PGX5 - Results'!$B$6:$O$13</definedName>
    <definedName name="_xlnm._FilterDatabase" localSheetId="4" hidden="1">'PXCS - Results'!$B$6:$M$197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7" i="2" l="1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6" i="2"/>
  <c r="C35" i="6" l="1"/>
  <c r="C34" i="6"/>
  <c r="C33" i="6"/>
  <c r="L197" i="5"/>
  <c r="K197" i="5"/>
  <c r="H197" i="5"/>
  <c r="K191" i="5"/>
  <c r="L191" i="5"/>
  <c r="K192" i="5"/>
  <c r="L192" i="5"/>
  <c r="M192" i="5"/>
  <c r="K193" i="5"/>
  <c r="L193" i="5"/>
  <c r="K194" i="5"/>
  <c r="M194" i="5" s="1"/>
  <c r="L194" i="5"/>
  <c r="K195" i="5"/>
  <c r="L195" i="5"/>
  <c r="K196" i="5"/>
  <c r="L196" i="5"/>
  <c r="K185" i="5"/>
  <c r="M185" i="5" s="1"/>
  <c r="L185" i="5"/>
  <c r="K186" i="5"/>
  <c r="L186" i="5"/>
  <c r="K187" i="5"/>
  <c r="L187" i="5"/>
  <c r="K188" i="5"/>
  <c r="L188" i="5"/>
  <c r="M188" i="5" s="1"/>
  <c r="K189" i="5"/>
  <c r="M189" i="5" s="1"/>
  <c r="L189" i="5"/>
  <c r="K190" i="5"/>
  <c r="L190" i="5"/>
  <c r="M193" i="5" l="1"/>
  <c r="M196" i="5"/>
  <c r="M195" i="5"/>
  <c r="M191" i="5"/>
  <c r="C36" i="6" s="1"/>
  <c r="M190" i="5"/>
  <c r="M187" i="5"/>
  <c r="M186" i="5"/>
  <c r="I37" i="1" l="1"/>
  <c r="I35" i="1"/>
  <c r="I34" i="1"/>
  <c r="I33" i="1"/>
  <c r="M32" i="1"/>
  <c r="N32" i="1" s="1"/>
  <c r="I32" i="1"/>
  <c r="K167" i="5"/>
  <c r="L167" i="5"/>
  <c r="K168" i="5"/>
  <c r="L168" i="5"/>
  <c r="K169" i="5"/>
  <c r="L169" i="5"/>
  <c r="K170" i="5"/>
  <c r="L170" i="5"/>
  <c r="K171" i="5"/>
  <c r="L171" i="5"/>
  <c r="K172" i="5"/>
  <c r="L172" i="5"/>
  <c r="K173" i="5"/>
  <c r="L173" i="5" s="1"/>
  <c r="K174" i="5"/>
  <c r="L174" i="5"/>
  <c r="K175" i="5"/>
  <c r="L175" i="5"/>
  <c r="I31" i="1"/>
  <c r="K152" i="5"/>
  <c r="L152" i="5"/>
  <c r="M152" i="5" s="1"/>
  <c r="K153" i="5"/>
  <c r="L153" i="5" s="1"/>
  <c r="K154" i="5"/>
  <c r="L154" i="5"/>
  <c r="I28" i="1"/>
  <c r="M154" i="5" l="1"/>
  <c r="M172" i="5"/>
  <c r="M167" i="5"/>
  <c r="M175" i="5"/>
  <c r="M174" i="5"/>
  <c r="M173" i="5"/>
  <c r="M171" i="5"/>
  <c r="M170" i="5"/>
  <c r="C32" i="6" s="1"/>
  <c r="M169" i="5"/>
  <c r="M168" i="5"/>
  <c r="M153" i="5"/>
  <c r="K149" i="5" l="1"/>
  <c r="L149" i="5"/>
  <c r="K150" i="5"/>
  <c r="L150" i="5"/>
  <c r="K151" i="5"/>
  <c r="L151" i="5"/>
  <c r="K155" i="5"/>
  <c r="L155" i="5"/>
  <c r="K156" i="5"/>
  <c r="L156" i="5"/>
  <c r="K157" i="5"/>
  <c r="L157" i="5"/>
  <c r="K158" i="5"/>
  <c r="L158" i="5"/>
  <c r="K159" i="5"/>
  <c r="L159" i="5"/>
  <c r="K160" i="5"/>
  <c r="L160" i="5"/>
  <c r="K161" i="5"/>
  <c r="L161" i="5"/>
  <c r="M161" i="5" s="1"/>
  <c r="K162" i="5"/>
  <c r="L162" i="5"/>
  <c r="M162" i="5" s="1"/>
  <c r="K163" i="5"/>
  <c r="L163" i="5"/>
  <c r="K164" i="5"/>
  <c r="L164" i="5"/>
  <c r="K165" i="5"/>
  <c r="L165" i="5" s="1"/>
  <c r="K166" i="5"/>
  <c r="L166" i="5"/>
  <c r="K176" i="5"/>
  <c r="L176" i="5" s="1"/>
  <c r="K177" i="5"/>
  <c r="L177" i="5"/>
  <c r="K178" i="5"/>
  <c r="L178" i="5"/>
  <c r="K179" i="5"/>
  <c r="L179" i="5"/>
  <c r="K180" i="5"/>
  <c r="L180" i="5"/>
  <c r="K181" i="5"/>
  <c r="L181" i="5"/>
  <c r="K182" i="5"/>
  <c r="L182" i="5"/>
  <c r="K183" i="5"/>
  <c r="L183" i="5"/>
  <c r="K184" i="5"/>
  <c r="L184" i="5"/>
  <c r="B137" i="5"/>
  <c r="I25" i="1"/>
  <c r="B119" i="5"/>
  <c r="I24" i="1"/>
  <c r="I23" i="1"/>
  <c r="M155" i="5" l="1"/>
  <c r="M166" i="5"/>
  <c r="M183" i="5"/>
  <c r="M179" i="5"/>
  <c r="M177" i="5"/>
  <c r="M181" i="5"/>
  <c r="M156" i="5"/>
  <c r="M157" i="5"/>
  <c r="M151" i="5"/>
  <c r="M176" i="5"/>
  <c r="M160" i="5"/>
  <c r="M182" i="5"/>
  <c r="M184" i="5"/>
  <c r="M165" i="5"/>
  <c r="M149" i="5"/>
  <c r="C29" i="6" s="1"/>
  <c r="M163" i="5"/>
  <c r="M178" i="5"/>
  <c r="M150" i="5"/>
  <c r="M180" i="5"/>
  <c r="M158" i="5"/>
  <c r="M159" i="5"/>
  <c r="M164" i="5"/>
  <c r="C31" i="6" s="1"/>
  <c r="I20" i="1"/>
  <c r="C30" i="6" l="1"/>
  <c r="I19" i="1"/>
  <c r="I18" i="1"/>
  <c r="M12" i="1" l="1"/>
  <c r="O12" i="1" s="1"/>
  <c r="N12" i="1"/>
  <c r="D6" i="2"/>
  <c r="D7" i="2" s="1"/>
  <c r="D8" i="2" s="1"/>
  <c r="D9" i="2" s="1"/>
  <c r="D10" i="2" s="1"/>
  <c r="M7" i="1"/>
  <c r="O7" i="1" s="1"/>
  <c r="N7" i="1"/>
  <c r="I38" i="3" l="1"/>
  <c r="L16" i="3"/>
  <c r="N16" i="3" s="1"/>
  <c r="M16" i="3"/>
  <c r="C37" i="1" l="1"/>
  <c r="N37" i="1"/>
  <c r="L37" i="3"/>
  <c r="M37" i="3"/>
  <c r="N37" i="3" l="1"/>
  <c r="C36" i="4" s="1"/>
  <c r="K122" i="5"/>
  <c r="L122" i="5"/>
  <c r="K123" i="5"/>
  <c r="L123" i="5"/>
  <c r="K124" i="5"/>
  <c r="L124" i="5"/>
  <c r="K125" i="5"/>
  <c r="L125" i="5"/>
  <c r="K126" i="5"/>
  <c r="L126" i="5"/>
  <c r="K127" i="5"/>
  <c r="L127" i="5"/>
  <c r="K128" i="5"/>
  <c r="L128" i="5"/>
  <c r="K129" i="5"/>
  <c r="L129" i="5"/>
  <c r="K130" i="5"/>
  <c r="L130" i="5"/>
  <c r="K131" i="5"/>
  <c r="L131" i="5"/>
  <c r="K132" i="5"/>
  <c r="L132" i="5"/>
  <c r="K133" i="5"/>
  <c r="L133" i="5"/>
  <c r="K134" i="5"/>
  <c r="L134" i="5"/>
  <c r="K135" i="5"/>
  <c r="L135" i="5"/>
  <c r="K136" i="5"/>
  <c r="L136" i="5"/>
  <c r="K137" i="5"/>
  <c r="L137" i="5"/>
  <c r="K138" i="5"/>
  <c r="L138" i="5" s="1"/>
  <c r="K139" i="5"/>
  <c r="L139" i="5" s="1"/>
  <c r="K140" i="5"/>
  <c r="L140" i="5" s="1"/>
  <c r="K141" i="5"/>
  <c r="L141" i="5"/>
  <c r="K142" i="5"/>
  <c r="L142" i="5"/>
  <c r="K143" i="5"/>
  <c r="L143" i="5"/>
  <c r="K144" i="5"/>
  <c r="L144" i="5"/>
  <c r="K145" i="5"/>
  <c r="L145" i="5"/>
  <c r="K146" i="5"/>
  <c r="L146" i="5"/>
  <c r="K147" i="5"/>
  <c r="L147" i="5"/>
  <c r="K148" i="5"/>
  <c r="L148" i="5"/>
  <c r="M133" i="5" l="1"/>
  <c r="M130" i="5"/>
  <c r="M136" i="5"/>
  <c r="M122" i="5"/>
  <c r="M138" i="5"/>
  <c r="M144" i="5"/>
  <c r="M135" i="5"/>
  <c r="M128" i="5"/>
  <c r="C25" i="6" s="1"/>
  <c r="M147" i="5"/>
  <c r="M125" i="5"/>
  <c r="M143" i="5"/>
  <c r="M131" i="5"/>
  <c r="M146" i="5"/>
  <c r="M134" i="5"/>
  <c r="M142" i="5"/>
  <c r="M145" i="5"/>
  <c r="M126" i="5"/>
  <c r="M148" i="5"/>
  <c r="M129" i="5"/>
  <c r="M132" i="5"/>
  <c r="M123" i="5"/>
  <c r="M137" i="5"/>
  <c r="C27" i="6" s="1"/>
  <c r="M141" i="5"/>
  <c r="M127" i="5"/>
  <c r="M124" i="5"/>
  <c r="M140" i="5"/>
  <c r="M139" i="5"/>
  <c r="C26" i="6" l="1"/>
  <c r="C28" i="6"/>
  <c r="M36" i="3"/>
  <c r="L36" i="3"/>
  <c r="L121" i="5"/>
  <c r="K121" i="5"/>
  <c r="L120" i="5"/>
  <c r="K120" i="5"/>
  <c r="K119" i="5"/>
  <c r="L119" i="5" s="1"/>
  <c r="K118" i="5"/>
  <c r="L118" i="5" s="1"/>
  <c r="L117" i="5"/>
  <c r="K117" i="5"/>
  <c r="K116" i="5"/>
  <c r="L116" i="5" s="1"/>
  <c r="K115" i="5"/>
  <c r="L114" i="5"/>
  <c r="K114" i="5"/>
  <c r="K113" i="5"/>
  <c r="L113" i="5" s="1"/>
  <c r="L112" i="5"/>
  <c r="K112" i="5"/>
  <c r="K111" i="5"/>
  <c r="L111" i="5" s="1"/>
  <c r="L110" i="5"/>
  <c r="K110" i="5"/>
  <c r="L109" i="5"/>
  <c r="K109" i="5"/>
  <c r="L108" i="5"/>
  <c r="K108" i="5"/>
  <c r="L107" i="5"/>
  <c r="K107" i="5"/>
  <c r="L106" i="5"/>
  <c r="K106" i="5"/>
  <c r="L105" i="5"/>
  <c r="K105" i="5"/>
  <c r="L104" i="5"/>
  <c r="K104" i="5"/>
  <c r="L103" i="5"/>
  <c r="K103" i="5"/>
  <c r="L102" i="5"/>
  <c r="K102" i="5"/>
  <c r="L101" i="5"/>
  <c r="K101" i="5"/>
  <c r="L100" i="5"/>
  <c r="K100" i="5"/>
  <c r="L99" i="5"/>
  <c r="K99" i="5"/>
  <c r="M109" i="5" l="1"/>
  <c r="M101" i="5"/>
  <c r="M120" i="5"/>
  <c r="M100" i="5"/>
  <c r="M118" i="5"/>
  <c r="M117" i="5"/>
  <c r="L115" i="5"/>
  <c r="M115" i="5" s="1"/>
  <c r="M114" i="5"/>
  <c r="N36" i="3"/>
  <c r="C35" i="4" s="1"/>
  <c r="M103" i="5"/>
  <c r="C21" i="6" s="1"/>
  <c r="M106" i="5"/>
  <c r="M111" i="5"/>
  <c r="M102" i="5"/>
  <c r="C20" i="6" s="1"/>
  <c r="M116" i="5"/>
  <c r="M121" i="5"/>
  <c r="M110" i="5"/>
  <c r="M107" i="5"/>
  <c r="M113" i="5"/>
  <c r="M104" i="5"/>
  <c r="M108" i="5"/>
  <c r="M112" i="5"/>
  <c r="M99" i="5"/>
  <c r="M105" i="5"/>
  <c r="M119" i="5"/>
  <c r="C24" i="6" s="1"/>
  <c r="C23" i="6" l="1"/>
  <c r="C22" i="6"/>
  <c r="K96" i="5"/>
  <c r="L96" i="5" s="1"/>
  <c r="K97" i="5"/>
  <c r="L97" i="5" s="1"/>
  <c r="K98" i="5"/>
  <c r="L98" i="5" s="1"/>
  <c r="N26" i="1"/>
  <c r="N30" i="1"/>
  <c r="N36" i="1"/>
  <c r="L20" i="3"/>
  <c r="M20" i="3" s="1"/>
  <c r="N20" i="3" s="1"/>
  <c r="L21" i="3"/>
  <c r="M21" i="3" s="1"/>
  <c r="N21" i="3" s="1"/>
  <c r="L22" i="3"/>
  <c r="M22" i="3" s="1"/>
  <c r="N22" i="3" s="1"/>
  <c r="L23" i="3"/>
  <c r="M23" i="3" s="1"/>
  <c r="N23" i="3" s="1"/>
  <c r="C22" i="4" s="1"/>
  <c r="L24" i="3"/>
  <c r="M24" i="3" s="1"/>
  <c r="N24" i="3" s="1"/>
  <c r="L25" i="3"/>
  <c r="L26" i="3"/>
  <c r="M26" i="3" s="1"/>
  <c r="N26" i="3" s="1"/>
  <c r="L27" i="3"/>
  <c r="M27" i="3" s="1"/>
  <c r="N27" i="3" s="1"/>
  <c r="L28" i="3"/>
  <c r="M28" i="3" s="1"/>
  <c r="N28" i="3" s="1"/>
  <c r="L29" i="3"/>
  <c r="M29" i="3" s="1"/>
  <c r="N29" i="3" s="1"/>
  <c r="L30" i="3"/>
  <c r="M30" i="3" s="1"/>
  <c r="N30" i="3" s="1"/>
  <c r="C29" i="4" s="1"/>
  <c r="L31" i="3"/>
  <c r="M31" i="3" s="1"/>
  <c r="N31" i="3" s="1"/>
  <c r="C30" i="4" s="1"/>
  <c r="L32" i="3"/>
  <c r="M32" i="3" s="1"/>
  <c r="N32" i="3" s="1"/>
  <c r="C31" i="4" s="1"/>
  <c r="L33" i="3"/>
  <c r="M33" i="3" s="1"/>
  <c r="N33" i="3" s="1"/>
  <c r="C32" i="4" s="1"/>
  <c r="M34" i="3"/>
  <c r="N34" i="3" s="1"/>
  <c r="C33" i="4" s="1"/>
  <c r="L35" i="3"/>
  <c r="M35" i="3" s="1"/>
  <c r="M25" i="3" l="1"/>
  <c r="N35" i="3"/>
  <c r="C34" i="4" s="1"/>
  <c r="M97" i="5"/>
  <c r="M98" i="5"/>
  <c r="M96" i="5"/>
  <c r="C19" i="6" s="1"/>
  <c r="N25" i="3" l="1"/>
  <c r="N17" i="1"/>
  <c r="N18" i="1"/>
  <c r="K31" i="5" l="1"/>
  <c r="L31" i="5" s="1"/>
  <c r="K32" i="5"/>
  <c r="L32" i="5" s="1"/>
  <c r="K33" i="5"/>
  <c r="L33" i="5" s="1"/>
  <c r="M2" i="5"/>
  <c r="K93" i="5"/>
  <c r="L93" i="5" s="1"/>
  <c r="K94" i="5"/>
  <c r="L94" i="5" s="1"/>
  <c r="K95" i="5"/>
  <c r="L95" i="5"/>
  <c r="K78" i="5"/>
  <c r="L78" i="5" s="1"/>
  <c r="K79" i="5"/>
  <c r="L79" i="5" s="1"/>
  <c r="K80" i="5"/>
  <c r="L80" i="5" s="1"/>
  <c r="K81" i="5"/>
  <c r="L81" i="5" s="1"/>
  <c r="K82" i="5"/>
  <c r="L82" i="5" s="1"/>
  <c r="K83" i="5"/>
  <c r="L83" i="5" s="1"/>
  <c r="K84" i="5"/>
  <c r="L84" i="5" s="1"/>
  <c r="K85" i="5"/>
  <c r="L85" i="5"/>
  <c r="K86" i="5"/>
  <c r="L86" i="5" s="1"/>
  <c r="K87" i="5"/>
  <c r="L87" i="5" s="1"/>
  <c r="K88" i="5"/>
  <c r="L88" i="5" s="1"/>
  <c r="K89" i="5"/>
  <c r="L89" i="5"/>
  <c r="K90" i="5"/>
  <c r="K91" i="5"/>
  <c r="L91" i="5" s="1"/>
  <c r="K92" i="5"/>
  <c r="L92" i="5"/>
  <c r="L77" i="5"/>
  <c r="K77" i="5"/>
  <c r="K76" i="5"/>
  <c r="L76" i="5" s="1"/>
  <c r="K75" i="5"/>
  <c r="L75" i="5" s="1"/>
  <c r="K74" i="5"/>
  <c r="L74" i="5" s="1"/>
  <c r="L73" i="5"/>
  <c r="K73" i="5"/>
  <c r="K72" i="5"/>
  <c r="L72" i="5" s="1"/>
  <c r="K71" i="5"/>
  <c r="L71" i="5" s="1"/>
  <c r="L70" i="5"/>
  <c r="K70" i="5"/>
  <c r="K69" i="5"/>
  <c r="L69" i="5" s="1"/>
  <c r="M69" i="5" s="1"/>
  <c r="L68" i="5"/>
  <c r="K68" i="5"/>
  <c r="K67" i="5"/>
  <c r="L67" i="5" s="1"/>
  <c r="K66" i="5"/>
  <c r="L66" i="5" s="1"/>
  <c r="K65" i="5"/>
  <c r="L65" i="5" s="1"/>
  <c r="K64" i="5"/>
  <c r="L64" i="5" s="1"/>
  <c r="K63" i="5"/>
  <c r="L63" i="5" s="1"/>
  <c r="L62" i="5"/>
  <c r="K62" i="5"/>
  <c r="K61" i="5"/>
  <c r="L61" i="5" s="1"/>
  <c r="M61" i="5" s="1"/>
  <c r="K60" i="5"/>
  <c r="L60" i="5" s="1"/>
  <c r="K59" i="5"/>
  <c r="L59" i="5" s="1"/>
  <c r="K58" i="5"/>
  <c r="L58" i="5" s="1"/>
  <c r="L57" i="5"/>
  <c r="K57" i="5"/>
  <c r="K56" i="5"/>
  <c r="L56" i="5" s="1"/>
  <c r="K55" i="5"/>
  <c r="L55" i="5" s="1"/>
  <c r="K54" i="5"/>
  <c r="L54" i="5" s="1"/>
  <c r="K53" i="5"/>
  <c r="L53" i="5" s="1"/>
  <c r="K52" i="5"/>
  <c r="L52" i="5" s="1"/>
  <c r="K51" i="5"/>
  <c r="L51" i="5" s="1"/>
  <c r="L50" i="5"/>
  <c r="K50" i="5"/>
  <c r="K49" i="5"/>
  <c r="L49" i="5" s="1"/>
  <c r="K48" i="5"/>
  <c r="L48" i="5" s="1"/>
  <c r="K47" i="5"/>
  <c r="L47" i="5" s="1"/>
  <c r="K46" i="5"/>
  <c r="L46" i="5" s="1"/>
  <c r="L45" i="5"/>
  <c r="K45" i="5"/>
  <c r="K44" i="5"/>
  <c r="L44" i="5" s="1"/>
  <c r="K43" i="5"/>
  <c r="K42" i="5"/>
  <c r="L42" i="5" s="1"/>
  <c r="K41" i="5"/>
  <c r="L41" i="5" s="1"/>
  <c r="K40" i="5"/>
  <c r="L40" i="5" s="1"/>
  <c r="M40" i="5" s="1"/>
  <c r="K39" i="5"/>
  <c r="L39" i="5" s="1"/>
  <c r="L38" i="5"/>
  <c r="K38" i="5"/>
  <c r="K37" i="5"/>
  <c r="L37" i="5" s="1"/>
  <c r="K36" i="5"/>
  <c r="L36" i="5" s="1"/>
  <c r="L35" i="5"/>
  <c r="K35" i="5"/>
  <c r="K34" i="5"/>
  <c r="L34" i="5" s="1"/>
  <c r="M34" i="5" s="1"/>
  <c r="K30" i="5"/>
  <c r="L30" i="5" s="1"/>
  <c r="K29" i="5"/>
  <c r="L29" i="5" s="1"/>
  <c r="K28" i="5"/>
  <c r="L27" i="5"/>
  <c r="K27" i="5"/>
  <c r="K26" i="5"/>
  <c r="L26" i="5" s="1"/>
  <c r="K25" i="5"/>
  <c r="L25" i="5" s="1"/>
  <c r="M25" i="5" s="1"/>
  <c r="K24" i="5"/>
  <c r="L24" i="5" s="1"/>
  <c r="L23" i="5"/>
  <c r="K23" i="5"/>
  <c r="K22" i="5"/>
  <c r="K21" i="5"/>
  <c r="L21" i="5" s="1"/>
  <c r="L20" i="5"/>
  <c r="K20" i="5"/>
  <c r="K19" i="5"/>
  <c r="L19" i="5" s="1"/>
  <c r="L18" i="5"/>
  <c r="K18" i="5"/>
  <c r="L17" i="5"/>
  <c r="K17" i="5"/>
  <c r="K16" i="5"/>
  <c r="L16" i="5" s="1"/>
  <c r="L15" i="5"/>
  <c r="K15" i="5"/>
  <c r="L14" i="5"/>
  <c r="K14" i="5"/>
  <c r="K13" i="5"/>
  <c r="K12" i="5"/>
  <c r="L12" i="5" s="1"/>
  <c r="K11" i="5"/>
  <c r="L11" i="5" s="1"/>
  <c r="K10" i="5"/>
  <c r="L10" i="5" s="1"/>
  <c r="K9" i="5"/>
  <c r="L9" i="5" s="1"/>
  <c r="K8" i="5"/>
  <c r="L8" i="5" s="1"/>
  <c r="K7" i="5"/>
  <c r="C7" i="5"/>
  <c r="C22" i="5" s="1"/>
  <c r="C31" i="5" s="1"/>
  <c r="C43" i="5" s="1"/>
  <c r="C52" i="5" s="1"/>
  <c r="C61" i="5" s="1"/>
  <c r="N2" i="3"/>
  <c r="C7" i="3"/>
  <c r="L43" i="5" l="1"/>
  <c r="L22" i="5"/>
  <c r="L90" i="5"/>
  <c r="M90" i="5" s="1"/>
  <c r="M31" i="5"/>
  <c r="M32" i="5"/>
  <c r="M70" i="5"/>
  <c r="M93" i="5"/>
  <c r="M33" i="5"/>
  <c r="M18" i="5"/>
  <c r="M20" i="5"/>
  <c r="M62" i="5"/>
  <c r="M64" i="5"/>
  <c r="C12" i="6" s="1"/>
  <c r="M94" i="5"/>
  <c r="M26" i="5"/>
  <c r="M67" i="5"/>
  <c r="M95" i="5"/>
  <c r="M75" i="5"/>
  <c r="M84" i="5"/>
  <c r="M80" i="5"/>
  <c r="M78" i="5"/>
  <c r="M89" i="5"/>
  <c r="M11" i="5"/>
  <c r="M30" i="5"/>
  <c r="M91" i="5"/>
  <c r="M83" i="5"/>
  <c r="M10" i="5"/>
  <c r="M17" i="5"/>
  <c r="M41" i="5"/>
  <c r="M43" i="5"/>
  <c r="M47" i="5"/>
  <c r="M53" i="5"/>
  <c r="M59" i="5"/>
  <c r="M92" i="5"/>
  <c r="M87" i="5"/>
  <c r="M24" i="5"/>
  <c r="M35" i="5"/>
  <c r="M37" i="5"/>
  <c r="M51" i="5"/>
  <c r="M74" i="5"/>
  <c r="M85" i="5"/>
  <c r="M82" i="5"/>
  <c r="M15" i="5"/>
  <c r="M88" i="5"/>
  <c r="M86" i="5"/>
  <c r="M81" i="5"/>
  <c r="M79" i="5"/>
  <c r="M9" i="5"/>
  <c r="M12" i="5"/>
  <c r="M16" i="5"/>
  <c r="M54" i="5"/>
  <c r="M56" i="5"/>
  <c r="M23" i="5"/>
  <c r="M58" i="5"/>
  <c r="M66" i="5"/>
  <c r="M68" i="5"/>
  <c r="M71" i="5"/>
  <c r="M21" i="5"/>
  <c r="M29" i="5"/>
  <c r="M46" i="5"/>
  <c r="M48" i="5"/>
  <c r="M50" i="5"/>
  <c r="M57" i="5"/>
  <c r="M76" i="5"/>
  <c r="M39" i="5"/>
  <c r="M52" i="5"/>
  <c r="M73" i="5"/>
  <c r="M19" i="5"/>
  <c r="M27" i="5"/>
  <c r="M36" i="5"/>
  <c r="M38" i="5"/>
  <c r="M45" i="5"/>
  <c r="M49" i="5"/>
  <c r="M60" i="5"/>
  <c r="M77" i="5"/>
  <c r="M8" i="5"/>
  <c r="M14" i="5"/>
  <c r="M22" i="5"/>
  <c r="M42" i="5"/>
  <c r="M44" i="5"/>
  <c r="M55" i="5"/>
  <c r="M63" i="5"/>
  <c r="M65" i="5"/>
  <c r="C13" i="6" s="1"/>
  <c r="M72" i="5"/>
  <c r="L7" i="5"/>
  <c r="L13" i="5"/>
  <c r="M13" i="5" s="1"/>
  <c r="L28" i="5"/>
  <c r="M28" i="5" s="1"/>
  <c r="M197" i="5" l="1"/>
  <c r="C11" i="6"/>
  <c r="C15" i="6"/>
  <c r="C18" i="6"/>
  <c r="C16" i="6"/>
  <c r="C10" i="6"/>
  <c r="C14" i="6"/>
  <c r="C17" i="6"/>
  <c r="C9" i="6"/>
  <c r="C8" i="6"/>
  <c r="C7" i="6"/>
  <c r="M7" i="5"/>
  <c r="C6" i="6" s="1"/>
  <c r="J2" i="5" l="1"/>
  <c r="J3" i="5" s="1"/>
  <c r="M4" i="5" s="1"/>
  <c r="D6" i="6"/>
  <c r="D7" i="6" s="1"/>
  <c r="D8" i="6" s="1"/>
  <c r="D9" i="6" s="1"/>
  <c r="D10" i="6" s="1"/>
  <c r="D11" i="6" s="1"/>
  <c r="D12" i="6" s="1"/>
  <c r="D13" i="6" s="1"/>
  <c r="D14" i="6" s="1"/>
  <c r="D15" i="6" s="1"/>
  <c r="D16" i="6" s="1"/>
  <c r="D17" i="6" s="1"/>
  <c r="D18" i="6" s="1"/>
  <c r="M3" i="5" l="1"/>
  <c r="J4" i="5"/>
  <c r="D19" i="6"/>
  <c r="D20" i="6" s="1"/>
  <c r="D21" i="6" s="1"/>
  <c r="D22" i="6" s="1"/>
  <c r="D23" i="6" s="1"/>
  <c r="D24" i="6" s="1"/>
  <c r="D25" i="6" s="1"/>
  <c r="D26" i="6" s="1"/>
  <c r="D27" i="6" s="1"/>
  <c r="D28" i="6" s="1"/>
  <c r="D29" i="6" s="1"/>
  <c r="D30" i="6" s="1"/>
  <c r="D31" i="6" s="1"/>
  <c r="D32" i="6" s="1"/>
  <c r="D33" i="6" s="1"/>
  <c r="D34" i="6" s="1"/>
  <c r="D35" i="6" s="1"/>
  <c r="D36" i="6" s="1"/>
  <c r="C64" i="5" l="1"/>
  <c r="C65" i="5" l="1"/>
  <c r="C66" i="5" s="1"/>
  <c r="C72" i="5" s="1"/>
  <c r="C78" i="5" s="1"/>
  <c r="C84" i="5" s="1"/>
  <c r="C90" i="5" s="1"/>
  <c r="C96" i="5" s="1"/>
  <c r="C102" i="5" s="1"/>
  <c r="L19" i="3" l="1"/>
  <c r="M19" i="3" s="1"/>
  <c r="L18" i="3"/>
  <c r="M18" i="3" s="1"/>
  <c r="M17" i="3"/>
  <c r="L17" i="3"/>
  <c r="L15" i="3"/>
  <c r="M15" i="3" s="1"/>
  <c r="L14" i="3"/>
  <c r="M14" i="3" s="1"/>
  <c r="L13" i="3"/>
  <c r="M13" i="3" s="1"/>
  <c r="N13" i="3" s="1"/>
  <c r="C12" i="4" s="1"/>
  <c r="L12" i="3"/>
  <c r="M12" i="3" s="1"/>
  <c r="N12" i="3" s="1"/>
  <c r="C11" i="4" s="1"/>
  <c r="M11" i="3"/>
  <c r="L10" i="3"/>
  <c r="M10" i="3" s="1"/>
  <c r="L9" i="3"/>
  <c r="L8" i="3"/>
  <c r="M8" i="3" s="1"/>
  <c r="L7" i="3"/>
  <c r="C8" i="3"/>
  <c r="C9" i="3" s="1"/>
  <c r="C10" i="3" s="1"/>
  <c r="C11" i="3" s="1"/>
  <c r="C12" i="3" s="1"/>
  <c r="C13" i="3" s="1"/>
  <c r="C14" i="3" s="1"/>
  <c r="C15" i="3" s="1"/>
  <c r="C16" i="3" s="1"/>
  <c r="C17" i="3" s="1"/>
  <c r="C18" i="3" s="1"/>
  <c r="C19" i="3" s="1"/>
  <c r="C20" i="3" s="1"/>
  <c r="C21" i="3" s="1"/>
  <c r="C22" i="3" s="1"/>
  <c r="C23" i="3" s="1"/>
  <c r="C24" i="3" s="1"/>
  <c r="C25" i="3" s="1"/>
  <c r="C26" i="3" s="1"/>
  <c r="C27" i="3" s="1"/>
  <c r="C28" i="3" s="1"/>
  <c r="C29" i="3" s="1"/>
  <c r="L38" i="3" l="1"/>
  <c r="C30" i="3"/>
  <c r="C31" i="3" s="1"/>
  <c r="C32" i="3" s="1"/>
  <c r="C33" i="3" s="1"/>
  <c r="C34" i="3" s="1"/>
  <c r="C35" i="3" s="1"/>
  <c r="C36" i="3" s="1"/>
  <c r="C37" i="3" s="1"/>
  <c r="M7" i="3"/>
  <c r="N7" i="3" s="1"/>
  <c r="C6" i="4" s="1"/>
  <c r="D6" i="4" s="1"/>
  <c r="C21" i="4"/>
  <c r="C23" i="4"/>
  <c r="C28" i="4"/>
  <c r="N19" i="3"/>
  <c r="C18" i="4" s="1"/>
  <c r="N11" i="3"/>
  <c r="C10" i="4" s="1"/>
  <c r="N18" i="3"/>
  <c r="C17" i="4" s="1"/>
  <c r="C19" i="4"/>
  <c r="C25" i="4"/>
  <c r="C27" i="4"/>
  <c r="N10" i="3"/>
  <c r="C9" i="4" s="1"/>
  <c r="N14" i="3"/>
  <c r="C13" i="4" s="1"/>
  <c r="N8" i="3"/>
  <c r="C7" i="4" s="1"/>
  <c r="N15" i="3"/>
  <c r="C14" i="4" s="1"/>
  <c r="N17" i="3"/>
  <c r="C16" i="4" s="1"/>
  <c r="C20" i="4"/>
  <c r="C24" i="4"/>
  <c r="C26" i="4"/>
  <c r="M9" i="3"/>
  <c r="M38" i="3" s="1"/>
  <c r="C103" i="5" l="1"/>
  <c r="C104" i="5" s="1"/>
  <c r="C110" i="5" s="1"/>
  <c r="C119" i="5" s="1"/>
  <c r="C128" i="5" s="1"/>
  <c r="D7" i="4"/>
  <c r="N38" i="3"/>
  <c r="C15" i="4"/>
  <c r="N9" i="3"/>
  <c r="C8" i="4" s="1"/>
  <c r="D8" i="4" s="1"/>
  <c r="D9" i="4" s="1"/>
  <c r="D10" i="4" s="1"/>
  <c r="D11" i="4" s="1"/>
  <c r="D12" i="4" s="1"/>
  <c r="D13" i="4" s="1"/>
  <c r="D14" i="4" s="1"/>
  <c r="D15" i="4" l="1"/>
  <c r="D16" i="4" s="1"/>
  <c r="D17" i="4" s="1"/>
  <c r="D18" i="4" s="1"/>
  <c r="D19" i="4" s="1"/>
  <c r="D20" i="4" s="1"/>
  <c r="D21" i="4" s="1"/>
  <c r="D22" i="4" s="1"/>
  <c r="D23" i="4" s="1"/>
  <c r="D24" i="4" s="1"/>
  <c r="D25" i="4" s="1"/>
  <c r="D26" i="4" s="1"/>
  <c r="D27" i="4" s="1"/>
  <c r="D28" i="4" s="1"/>
  <c r="D29" i="4" s="1"/>
  <c r="D30" i="4" s="1"/>
  <c r="D31" i="4" s="1"/>
  <c r="D32" i="4" s="1"/>
  <c r="D33" i="4" s="1"/>
  <c r="D34" i="4" s="1"/>
  <c r="D35" i="4" s="1"/>
  <c r="D36" i="4" s="1"/>
  <c r="K2" i="3"/>
  <c r="K3" i="3" s="1"/>
  <c r="C7" i="1"/>
  <c r="N4" i="3" l="1"/>
  <c r="N3" i="3"/>
  <c r="K4" i="3"/>
  <c r="L7" i="1"/>
  <c r="I7" i="1" s="1"/>
  <c r="C8" i="1" l="1"/>
  <c r="C9" i="1" s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l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L8" i="1"/>
  <c r="C131" i="5" l="1"/>
  <c r="I8" i="1"/>
  <c r="M8" i="1"/>
  <c r="C137" i="5" l="1"/>
  <c r="C143" i="5" s="1"/>
  <c r="C149" i="5" s="1"/>
  <c r="N8" i="1"/>
  <c r="O8" i="1" s="1"/>
  <c r="C155" i="5" l="1"/>
  <c r="L9" i="1"/>
  <c r="C164" i="5" l="1"/>
  <c r="I9" i="1"/>
  <c r="M9" i="1"/>
  <c r="N9" i="1" s="1"/>
  <c r="C170" i="5" l="1"/>
  <c r="C173" i="5" s="1"/>
  <c r="C179" i="5" s="1"/>
  <c r="C185" i="5" s="1"/>
  <c r="C191" i="5" s="1"/>
  <c r="O9" i="1"/>
  <c r="L10" i="1"/>
  <c r="I10" i="1" l="1"/>
  <c r="M10" i="1" s="1"/>
  <c r="N10" i="1" l="1"/>
  <c r="O10" i="1" s="1"/>
  <c r="L11" i="1" s="1"/>
  <c r="I11" i="1" l="1"/>
  <c r="M11" i="1" s="1"/>
  <c r="N11" i="1" s="1"/>
  <c r="O11" i="1" l="1"/>
  <c r="L12" i="1"/>
  <c r="I12" i="1" l="1"/>
  <c r="D11" i="2" l="1"/>
  <c r="D12" i="2" s="1"/>
  <c r="D13" i="2" s="1"/>
  <c r="L13" i="1"/>
  <c r="O13" i="1" s="1"/>
  <c r="M13" i="1" l="1"/>
  <c r="N13" i="1" l="1"/>
  <c r="L14" i="1" l="1"/>
  <c r="O14" i="1" s="1"/>
  <c r="M14" i="1" l="1"/>
  <c r="N14" i="1" l="1"/>
  <c r="L15" i="1"/>
  <c r="I15" i="1" l="1"/>
  <c r="M15" i="1" s="1"/>
  <c r="D14" i="2" l="1"/>
  <c r="N15" i="1"/>
  <c r="O15" i="1" s="1"/>
  <c r="L16" i="1" l="1"/>
  <c r="I16" i="1" l="1"/>
  <c r="M16" i="1"/>
  <c r="N16" i="1" l="1"/>
  <c r="O16" i="1" s="1"/>
  <c r="D15" i="2"/>
  <c r="L17" i="1" l="1"/>
  <c r="I17" i="1" s="1"/>
  <c r="M17" i="1" l="1"/>
  <c r="O17" i="1" s="1"/>
  <c r="D16" i="2" l="1"/>
  <c r="L18" i="1"/>
  <c r="M18" i="1" l="1"/>
  <c r="O18" i="1" s="1"/>
  <c r="D17" i="2"/>
  <c r="L19" i="1" l="1"/>
  <c r="M19" i="1" l="1"/>
  <c r="D18" i="2" s="1"/>
  <c r="N19" i="1" l="1"/>
  <c r="O19" i="1" s="1"/>
  <c r="L20" i="1"/>
  <c r="M20" i="1" l="1"/>
  <c r="N20" i="1" l="1"/>
  <c r="O20" i="1" s="1"/>
  <c r="D19" i="2"/>
  <c r="D20" i="2" s="1"/>
  <c r="D21" i="2" s="1"/>
  <c r="N21" i="1"/>
  <c r="L21" i="1" l="1"/>
  <c r="N22" i="1"/>
  <c r="M21" i="1" l="1"/>
  <c r="O21" i="1"/>
  <c r="L22" i="1" l="1"/>
  <c r="N23" i="1"/>
  <c r="M22" i="1" l="1"/>
  <c r="O22" i="1"/>
  <c r="L23" i="1" l="1"/>
  <c r="M23" i="1" l="1"/>
  <c r="D22" i="2" s="1"/>
  <c r="O23" i="1"/>
  <c r="L24" i="1" l="1"/>
  <c r="M24" i="1" l="1"/>
  <c r="D23" i="2" l="1"/>
  <c r="N24" i="1"/>
  <c r="O24" i="1" s="1"/>
  <c r="N25" i="1"/>
  <c r="L25" i="1" l="1"/>
  <c r="M25" i="1" l="1"/>
  <c r="D24" i="2" s="1"/>
  <c r="O25" i="1" l="1"/>
  <c r="L26" i="1" l="1"/>
  <c r="I26" i="1" s="1"/>
  <c r="M26" i="1" l="1"/>
  <c r="D25" i="2" s="1"/>
  <c r="O26" i="1" l="1"/>
  <c r="N29" i="1"/>
  <c r="L27" i="1" l="1"/>
  <c r="I27" i="1" s="1"/>
  <c r="M27" i="1" l="1"/>
  <c r="D26" i="2" l="1"/>
  <c r="N27" i="1"/>
  <c r="O27" i="1" s="1"/>
  <c r="L28" i="1" l="1"/>
  <c r="M28" i="1" l="1"/>
  <c r="D27" i="2" l="1"/>
  <c r="N28" i="1"/>
  <c r="O28" i="1"/>
  <c r="L29" i="1" l="1"/>
  <c r="I29" i="1" s="1"/>
  <c r="M29" i="1" l="1"/>
  <c r="D28" i="2" s="1"/>
  <c r="O29" i="1" l="1"/>
  <c r="L30" i="1" s="1"/>
  <c r="I30" i="1" s="1"/>
  <c r="M30" i="1" l="1"/>
  <c r="D29" i="2" s="1"/>
  <c r="O30" i="1" l="1"/>
  <c r="L31" i="1" s="1"/>
  <c r="M31" i="1" l="1"/>
  <c r="N31" i="1" l="1"/>
  <c r="O31" i="1" s="1"/>
  <c r="D30" i="2"/>
  <c r="D31" i="2" s="1"/>
  <c r="L32" i="1" l="1"/>
  <c r="N35" i="1"/>
  <c r="O32" i="1" l="1"/>
  <c r="L33" i="1" l="1"/>
  <c r="M33" i="1" l="1"/>
  <c r="N33" i="1" l="1"/>
  <c r="O33" i="1" s="1"/>
  <c r="D32" i="2"/>
  <c r="L34" i="1" l="1"/>
  <c r="M34" i="1" l="1"/>
  <c r="D33" i="2" l="1"/>
  <c r="N34" i="1"/>
  <c r="O34" i="1"/>
  <c r="L35" i="1" s="1"/>
  <c r="M35" i="1" l="1"/>
  <c r="D34" i="2" s="1"/>
  <c r="O35" i="1" l="1"/>
  <c r="L36" i="1" s="1"/>
  <c r="I36" i="1" s="1"/>
  <c r="M36" i="1" l="1"/>
  <c r="D35" i="2" s="1"/>
  <c r="O36" i="1" l="1"/>
  <c r="L37" i="1" s="1"/>
  <c r="M37" i="1" l="1"/>
  <c r="D36" i="2" s="1"/>
  <c r="O37" i="1" l="1"/>
  <c r="O2" i="1" l="1"/>
  <c r="O3" i="1" l="1"/>
  <c r="O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I9" authorId="0" shapeId="0" xr:uid="{3C254197-16D4-4411-8483-81E768B2BECC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Points increase from 4 to 5 points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G2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Instructions:
1) Enter a start bank in cell I2
2) Enter the selection each day
3) Enter the match result and whether the selection W L D
4) The current bank needs to read from the last 'end bank' value in column O</t>
        </r>
      </text>
    </comment>
    <comment ref="I2" authorId="0" shapeId="0" xr:uid="{00000000-0006-0000-0200-000002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your starting bank for Pro-Genie X5</t>
        </r>
      </text>
    </comment>
    <comment ref="E6" authorId="0" shapeId="0" xr:uid="{00000000-0006-0000-0200-000003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Match the selection sent is on</t>
        </r>
      </text>
    </comment>
    <comment ref="F6" authorId="0" shapeId="0" xr:uid="{00000000-0006-0000-0200-000004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market the selection is based upon</t>
        </r>
      </text>
    </comment>
    <comment ref="G6" authorId="0" shapeId="0" xr:uid="{00000000-0006-0000-0200-000005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actual selection given - e.g. under 2.5 goals, team A to win etc</t>
        </r>
      </text>
    </comment>
    <comment ref="H6" authorId="0" shapeId="0" xr:uid="{00000000-0006-0000-0200-000006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price for the selection</t>
        </r>
      </text>
    </comment>
    <comment ref="I6" authorId="0" shapeId="0" xr:uid="{00000000-0006-0000-0200-000007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is auto-calculated from the starting bank</t>
        </r>
      </text>
    </comment>
    <comment ref="J6" authorId="0" shapeId="0" xr:uid="{00000000-0006-0000-0200-000008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full-time score</t>
        </r>
      </text>
    </comment>
    <comment ref="K6" authorId="0" shapeId="0" xr:uid="{00000000-0006-0000-0200-000009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'W', 'L' or 'D'</t>
        </r>
      </text>
    </comment>
    <comment ref="L6" authorId="0" shapeId="0" xr:uid="{00000000-0006-0000-0200-00000A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is calculated following the last selection outcome</t>
        </r>
      </text>
    </comment>
    <comment ref="M6" authorId="0" shapeId="0" xr:uid="{00000000-0006-0000-0200-00000B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is calculated from the price, stake and outcome of the selection</t>
        </r>
      </text>
    </comment>
    <comment ref="N6" authorId="0" shapeId="0" xr:uid="{00000000-0006-0000-0200-00000C000000}">
      <text>
        <r>
          <rPr>
            <b/>
            <sz val="9"/>
            <color indexed="81"/>
            <rFont val="Tahoma"/>
            <family val="2"/>
          </rPr>
          <t xml:space="preserve">User: Calculated at 2%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6" authorId="0" shapeId="0" xr:uid="{00000000-0006-0000-0200-00000D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shows the new end bank total following the selection outcome</t>
        </r>
      </text>
    </comment>
  </commentList>
</comments>
</file>

<file path=xl/sharedStrings.xml><?xml version="1.0" encoding="utf-8"?>
<sst xmlns="http://schemas.openxmlformats.org/spreadsheetml/2006/main" count="975" uniqueCount="213">
  <si>
    <t>Day</t>
  </si>
  <si>
    <t>Date</t>
  </si>
  <si>
    <t>Match</t>
  </si>
  <si>
    <t>Market</t>
  </si>
  <si>
    <t>Selection</t>
  </si>
  <si>
    <t>Price</t>
  </si>
  <si>
    <t>Stake</t>
  </si>
  <si>
    <t>Start Bank</t>
  </si>
  <si>
    <t>End Bank</t>
  </si>
  <si>
    <t>Result</t>
  </si>
  <si>
    <t>W/L/D</t>
  </si>
  <si>
    <t>PnL</t>
  </si>
  <si>
    <t>BF Comm.</t>
  </si>
  <si>
    <t>Record Tracking &amp; Stake Calculation</t>
  </si>
  <si>
    <t>Start Bank (£)</t>
  </si>
  <si>
    <t>Current Bank (£)</t>
  </si>
  <si>
    <t>Start Date</t>
  </si>
  <si>
    <t>Growth (£)</t>
  </si>
  <si>
    <t>Days #</t>
  </si>
  <si>
    <t>Increase (%)</t>
  </si>
  <si>
    <t>Points</t>
  </si>
  <si>
    <t>Total Points</t>
  </si>
  <si>
    <t>FT Result</t>
  </si>
  <si>
    <t>W/D/L</t>
  </si>
  <si>
    <t>Points (+/-)</t>
  </si>
  <si>
    <t>BF Comm</t>
  </si>
  <si>
    <t>Avg. Price</t>
  </si>
  <si>
    <t>Pts Staked</t>
  </si>
  <si>
    <t>Return on Investment (ROI)</t>
  </si>
  <si>
    <t>Return on Capital (ROC)</t>
  </si>
  <si>
    <t>Results Tracker: KPI Dashboard</t>
  </si>
  <si>
    <t>Start Bank (Points)</t>
  </si>
  <si>
    <t>End Bank (Points)</t>
  </si>
  <si>
    <t>Total Points Staked</t>
  </si>
  <si>
    <t>PnL 
(Points +/-)</t>
  </si>
  <si>
    <t>Active Days</t>
  </si>
  <si>
    <t>Bank Growth (%)</t>
  </si>
  <si>
    <t>PXCS Prediction</t>
  </si>
  <si>
    <t>Comm (2%)</t>
  </si>
  <si>
    <t>Current Bank (Points)</t>
  </si>
  <si>
    <t>W</t>
  </si>
  <si>
    <t>1-1</t>
  </si>
  <si>
    <t>L</t>
  </si>
  <si>
    <t>2-2</t>
  </si>
  <si>
    <t>2-1</t>
  </si>
  <si>
    <t>1-2</t>
  </si>
  <si>
    <t>1-0</t>
  </si>
  <si>
    <t>Profit / Loss (£)</t>
  </si>
  <si>
    <t>Acc Bank (£)</t>
  </si>
  <si>
    <t>Day Points: Profit / Loss</t>
  </si>
  <si>
    <t>Comp</t>
  </si>
  <si>
    <t>3-1</t>
  </si>
  <si>
    <t>2-0</t>
  </si>
  <si>
    <t>MO&amp;O/U 2.5 Goals</t>
  </si>
  <si>
    <t>0-1</t>
  </si>
  <si>
    <t>Asian Handicap</t>
  </si>
  <si>
    <t>UCL</t>
  </si>
  <si>
    <t>UEL</t>
  </si>
  <si>
    <t>4-1</t>
  </si>
  <si>
    <t>Barcelona v PSG</t>
  </si>
  <si>
    <t>Barcelona / Over</t>
  </si>
  <si>
    <t>Union SG v Newcastle Utd</t>
  </si>
  <si>
    <t>Union SG +0.5</t>
  </si>
  <si>
    <t>0-4</t>
  </si>
  <si>
    <t>Arsenal v Olympiakos</t>
  </si>
  <si>
    <t>Leverkusen v PSV</t>
  </si>
  <si>
    <t>Dortmund v Atletico Bilbao</t>
  </si>
  <si>
    <t>Roma v Lille</t>
  </si>
  <si>
    <t>Brann v Utrecht</t>
  </si>
  <si>
    <t>Roma / Over</t>
  </si>
  <si>
    <t>PRL</t>
  </si>
  <si>
    <t>Bournemouth v Fulham</t>
  </si>
  <si>
    <t>Match Odds</t>
  </si>
  <si>
    <t>Bournemouth</t>
  </si>
  <si>
    <t>MO&amp;O/U2.5</t>
  </si>
  <si>
    <t>Brann / Over</t>
  </si>
  <si>
    <t>LAL</t>
  </si>
  <si>
    <t>Osasuna v Getafe</t>
  </si>
  <si>
    <t>Osasuna</t>
  </si>
  <si>
    <t>Feyenoord v Aston Villa</t>
  </si>
  <si>
    <t>0-2</t>
  </si>
  <si>
    <t>SEA</t>
  </si>
  <si>
    <t>Verona v Sassuolo</t>
  </si>
  <si>
    <t>BUN</t>
  </si>
  <si>
    <t>Hoffenheim v Koln</t>
  </si>
  <si>
    <t>Manchester United v Sunderland</t>
  </si>
  <si>
    <t>Chelsea v Liverpool</t>
  </si>
  <si>
    <t>1-3</t>
  </si>
  <si>
    <t>Real Madrid v Villarreal</t>
  </si>
  <si>
    <t>Man Utd v Sunderland</t>
  </si>
  <si>
    <t>Sunderland +1</t>
  </si>
  <si>
    <t>Liverpool</t>
  </si>
  <si>
    <t>No Selection</t>
  </si>
  <si>
    <t>WCQ</t>
  </si>
  <si>
    <t>Scotland v Greece</t>
  </si>
  <si>
    <t>Scotland</t>
  </si>
  <si>
    <t>SED</t>
  </si>
  <si>
    <t>Leonesa v Albacete</t>
  </si>
  <si>
    <t>Draw</t>
  </si>
  <si>
    <t>0-0</t>
  </si>
  <si>
    <t>D</t>
  </si>
  <si>
    <t>Czechia v Croatia</t>
  </si>
  <si>
    <t>Croatia</t>
  </si>
  <si>
    <t>BTTS</t>
  </si>
  <si>
    <t>Yes</t>
  </si>
  <si>
    <t>Wolves v Brighton</t>
  </si>
  <si>
    <t>Brighton / Over</t>
  </si>
  <si>
    <t>Brentford v Man City</t>
  </si>
  <si>
    <t>Sociedad v Vallecano</t>
  </si>
  <si>
    <t>Iceland v Ukraine</t>
  </si>
  <si>
    <t>Ukraine</t>
  </si>
  <si>
    <t>3-5</t>
  </si>
  <si>
    <t>Man City -1</t>
  </si>
  <si>
    <t>Sweden v Switzerland</t>
  </si>
  <si>
    <t>O/U 2.5</t>
  </si>
  <si>
    <t>Under</t>
  </si>
  <si>
    <t>Portugal v Ireland</t>
  </si>
  <si>
    <t>O/U 3.5 Goals</t>
  </si>
  <si>
    <t>Over</t>
  </si>
  <si>
    <t>Norway v Israel</t>
  </si>
  <si>
    <t>MO&amp;BTTS</t>
  </si>
  <si>
    <t>Norway / Yes</t>
  </si>
  <si>
    <t>5-0</t>
  </si>
  <si>
    <t>3-0</t>
  </si>
  <si>
    <t>Denmark v Greece</t>
  </si>
  <si>
    <t>Denmark / Over</t>
  </si>
  <si>
    <t>FOOTBALL TRADING ROOM - OCTOBER 2025: DAILY RESULTS</t>
  </si>
  <si>
    <t>Romania v Austria</t>
  </si>
  <si>
    <t>Austria / Yes</t>
  </si>
  <si>
    <t>2-3</t>
  </si>
  <si>
    <t>PRO-GENIE X5 - OCTOBER 2025: DAILY RESULTS</t>
  </si>
  <si>
    <t>Accumulated Points</t>
  </si>
  <si>
    <t>Wales v Belgium</t>
  </si>
  <si>
    <t>Belgium / Yes</t>
  </si>
  <si>
    <t>2-4</t>
  </si>
  <si>
    <t>Iceland v France</t>
  </si>
  <si>
    <t>Turkiye v Georgia</t>
  </si>
  <si>
    <t>Turkiye / Yes</t>
  </si>
  <si>
    <t>Estonia v Moldova</t>
  </si>
  <si>
    <t>Estonia</t>
  </si>
  <si>
    <t>LI1</t>
  </si>
  <si>
    <t>PSG v Strasbourg</t>
  </si>
  <si>
    <t>PSG / Yes</t>
  </si>
  <si>
    <t>3-3</t>
  </si>
  <si>
    <t>Sunderland v Wolves</t>
  </si>
  <si>
    <t>Sunderland</t>
  </si>
  <si>
    <t>Oviedo v Espanyol</t>
  </si>
  <si>
    <t>Oviedo</t>
  </si>
  <si>
    <t>Fulham v Arsenal</t>
  </si>
  <si>
    <t>Arsenal / No</t>
  </si>
  <si>
    <t>Tottenham v Aston Villa</t>
  </si>
  <si>
    <t>Tottenham</t>
  </si>
  <si>
    <t>3-2</t>
  </si>
  <si>
    <t>Sunderland v Wolvs</t>
  </si>
  <si>
    <t>Atletico Madrid v Osasuna</t>
  </si>
  <si>
    <t>Liverpool v Man United</t>
  </si>
  <si>
    <t>Getafe v Real Madrid</t>
  </si>
  <si>
    <t>PR0-XCS - OCTOBER 2025: DAILY RESULTS</t>
  </si>
  <si>
    <t>Barcelona v Olympiakos</t>
  </si>
  <si>
    <t>Barcelona -1.5 &amp; -2.00</t>
  </si>
  <si>
    <t>6-1</t>
  </si>
  <si>
    <t>Real Madrid v Juventus</t>
  </si>
  <si>
    <t>Real Madrid / Over</t>
  </si>
  <si>
    <t>West Ham v Brentford</t>
  </si>
  <si>
    <t>West Ham 0</t>
  </si>
  <si>
    <t>Liverpool / Yes</t>
  </si>
  <si>
    <t>Galatasaray v Bodo/Glimt</t>
  </si>
  <si>
    <t>Galatasaray / Overs</t>
  </si>
  <si>
    <t>Arsenal v Atletico Madrid</t>
  </si>
  <si>
    <t>Arsenal -1</t>
  </si>
  <si>
    <t>4-0</t>
  </si>
  <si>
    <t>Leeds v West Ham</t>
  </si>
  <si>
    <t>Roma / No</t>
  </si>
  <si>
    <t>Roma v Plzen</t>
  </si>
  <si>
    <t>Man Utd v Brighton</t>
  </si>
  <si>
    <t>Man Utd / Yes</t>
  </si>
  <si>
    <t>Chelsea v Sunderland</t>
  </si>
  <si>
    <t>Chelsea / Over</t>
  </si>
  <si>
    <t>AC Milan v Pisa</t>
  </si>
  <si>
    <t>AC Milan -1.5</t>
  </si>
  <si>
    <t>Genk v Real Betis</t>
  </si>
  <si>
    <t>Real Betis</t>
  </si>
  <si>
    <t>Leeds Utd v West Ham Utd</t>
  </si>
  <si>
    <t>Man United v Brighton</t>
  </si>
  <si>
    <t>Valencia v Villarreal</t>
  </si>
  <si>
    <t>4-2</t>
  </si>
  <si>
    <t>Everton v Tottenham</t>
  </si>
  <si>
    <t>Everton</t>
  </si>
  <si>
    <t>Bournemouth v Notts Forest</t>
  </si>
  <si>
    <t>0-3</t>
  </si>
  <si>
    <t>Real Betis v Atletico</t>
  </si>
  <si>
    <t>Betis 0</t>
  </si>
  <si>
    <t>Real Betis v Atletico Madrid</t>
  </si>
  <si>
    <t>Lecce v Napoli</t>
  </si>
  <si>
    <t>Napoli / No</t>
  </si>
  <si>
    <t>Augsburg v Dortmund</t>
  </si>
  <si>
    <t>Dortmund / Over</t>
  </si>
  <si>
    <t>Cagliari v Sassuolo</t>
  </si>
  <si>
    <t>Cagliari 0</t>
  </si>
  <si>
    <t>Inter v Fiorentina</t>
  </si>
  <si>
    <t>Inter / Over</t>
  </si>
  <si>
    <t>Atalanta v AC Milan</t>
  </si>
  <si>
    <t>AC Milan 0</t>
  </si>
  <si>
    <t>CHA</t>
  </si>
  <si>
    <t>Wrexham v Coventry City</t>
  </si>
  <si>
    <t>Coventry</t>
  </si>
  <si>
    <t>Pisa v Lazio</t>
  </si>
  <si>
    <t>Lazio</t>
  </si>
  <si>
    <t>Bologna v Torino</t>
  </si>
  <si>
    <t>Bologna</t>
  </si>
  <si>
    <t>Inter Milan v Fiorentina</t>
  </si>
  <si>
    <t>Wrexham v  Coventry City</t>
  </si>
  <si>
    <t># Matches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</si>
</sst>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d/dd/mmm"/>
    <numFmt numFmtId="165" formatCode="dd\-mmm\-yyyy"/>
    <numFmt numFmtId="166" formatCode="ddd\ dd\-mmm\-yy"/>
    <numFmt numFmtId="167" formatCode="0.000"/>
    <numFmt numFmtId="168" formatCode="dd/mmm/yy"/>
  </numFmts>
  <fonts count="30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theme="1"/>
      <name val="Roboto"/>
    </font>
    <font>
      <b/>
      <sz val="12"/>
      <name val="Calibri"/>
      <family val="2"/>
      <scheme val="minor"/>
    </font>
    <font>
      <sz val="11"/>
      <color rgb="FF00CC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6"/>
      <color rgb="FF00CC00"/>
      <name val="Roboto Black"/>
    </font>
    <font>
      <b/>
      <sz val="14"/>
      <color rgb="FF00CC00"/>
      <name val="Roboto Black"/>
    </font>
    <font>
      <sz val="11"/>
      <color rgb="FF00CC00"/>
      <name val="Roboto Black"/>
    </font>
    <font>
      <b/>
      <sz val="10"/>
      <color theme="1"/>
      <name val="Roboto Black"/>
    </font>
    <font>
      <b/>
      <sz val="11"/>
      <color theme="1"/>
      <name val="Arial Narrow"/>
      <family val="2"/>
    </font>
    <font>
      <b/>
      <sz val="10"/>
      <color theme="1"/>
      <name val="Arial Narrow"/>
      <family val="2"/>
    </font>
    <font>
      <b/>
      <i/>
      <sz val="11"/>
      <color theme="1"/>
      <name val="Calibri"/>
      <family val="2"/>
      <scheme val="minor"/>
    </font>
    <font>
      <sz val="20"/>
      <color theme="1"/>
      <name val="Roboto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Roboto Black"/>
    </font>
    <font>
      <b/>
      <sz val="10"/>
      <color theme="1"/>
      <name val="Calibri"/>
      <family val="2"/>
      <scheme val="minor"/>
    </font>
    <font>
      <b/>
      <i/>
      <sz val="11"/>
      <color theme="0"/>
      <name val="Tahoma"/>
      <family val="2"/>
    </font>
    <font>
      <sz val="10"/>
      <color theme="1"/>
      <name val="Roboto"/>
    </font>
    <font>
      <b/>
      <sz val="12"/>
      <color theme="1"/>
      <name val="Roboto"/>
    </font>
    <font>
      <b/>
      <sz val="11"/>
      <color theme="0"/>
      <name val="Tahoma"/>
      <family val="2"/>
    </font>
    <font>
      <sz val="8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gradientFill type="path" left="0.5" right="0.5" top="0.5" bottom="0.5">
        <stop position="0">
          <color rgb="FFFFFF00"/>
        </stop>
        <stop position="1">
          <color rgb="FF00CC00"/>
        </stop>
      </gradient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5" tint="0.59999389629810485"/>
        <bgColor auto="1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auto="1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37FD0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auto="1"/>
      </patternFill>
    </fill>
    <fill>
      <patternFill patternType="solid">
        <fgColor theme="3" tint="0.79998168889431442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08">
    <xf numFmtId="0" fontId="0" fillId="0" borderId="0" xfId="0"/>
    <xf numFmtId="0" fontId="1" fillId="0" borderId="1" xfId="0" applyFont="1" applyFill="1" applyBorder="1" applyAlignment="1">
      <alignment vertical="center"/>
    </xf>
    <xf numFmtId="4" fontId="0" fillId="0" borderId="1" xfId="0" applyNumberFormat="1" applyBorder="1" applyAlignment="1">
      <alignment horizontal="center" vertical="center"/>
    </xf>
    <xf numFmtId="4" fontId="0" fillId="0" borderId="1" xfId="0" applyNumberFormat="1" applyBorder="1"/>
    <xf numFmtId="0" fontId="2" fillId="0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wrapText="1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4" fontId="2" fillId="0" borderId="1" xfId="0" applyNumberFormat="1" applyFont="1" applyFill="1" applyBorder="1" applyAlignment="1">
      <alignment horizontal="left" vertical="center"/>
    </xf>
    <xf numFmtId="0" fontId="7" fillId="5" borderId="1" xfId="0" applyFont="1" applyFill="1" applyBorder="1" applyAlignment="1">
      <alignment horizontal="center"/>
    </xf>
    <xf numFmtId="164" fontId="1" fillId="0" borderId="1" xfId="0" applyNumberFormat="1" applyFont="1" applyBorder="1" applyAlignment="1">
      <alignment horizontal="left" vertical="top"/>
    </xf>
    <xf numFmtId="1" fontId="8" fillId="6" borderId="1" xfId="0" applyNumberFormat="1" applyFont="1" applyFill="1" applyBorder="1" applyAlignment="1">
      <alignment horizontal="center"/>
    </xf>
    <xf numFmtId="4" fontId="0" fillId="0" borderId="1" xfId="0" applyNumberFormat="1" applyFill="1" applyBorder="1"/>
    <xf numFmtId="49" fontId="3" fillId="2" borderId="1" xfId="0" applyNumberFormat="1" applyFont="1" applyFill="1" applyBorder="1" applyAlignment="1">
      <alignment horizontal="center"/>
    </xf>
    <xf numFmtId="2" fontId="0" fillId="0" borderId="1" xfId="0" applyNumberFormat="1" applyFill="1" applyBorder="1"/>
    <xf numFmtId="0" fontId="9" fillId="0" borderId="0" xfId="0" applyFont="1" applyAlignment="1">
      <alignment horizontal="center"/>
    </xf>
    <xf numFmtId="0" fontId="9" fillId="0" borderId="1" xfId="0" applyFont="1" applyBorder="1" applyAlignment="1">
      <alignment horizontal="center"/>
    </xf>
    <xf numFmtId="0" fontId="10" fillId="0" borderId="7" xfId="0" applyFont="1" applyFill="1" applyBorder="1" applyAlignment="1">
      <alignment horizontal="left" indent="2"/>
    </xf>
    <xf numFmtId="0" fontId="8" fillId="0" borderId="8" xfId="0" applyFont="1" applyFill="1" applyBorder="1"/>
    <xf numFmtId="0" fontId="11" fillId="0" borderId="9" xfId="0" applyFont="1" applyFill="1" applyBorder="1" applyAlignment="1">
      <alignment horizontal="left" indent="3"/>
    </xf>
    <xf numFmtId="0" fontId="12" fillId="0" borderId="10" xfId="0" applyFont="1" applyFill="1" applyBorder="1"/>
    <xf numFmtId="0" fontId="8" fillId="0" borderId="10" xfId="0" applyFont="1" applyFill="1" applyBorder="1"/>
    <xf numFmtId="0" fontId="10" fillId="0" borderId="8" xfId="0" applyFont="1" applyBorder="1" applyAlignment="1">
      <alignment horizontal="right" vertical="center" wrapText="1"/>
    </xf>
    <xf numFmtId="0" fontId="0" fillId="0" borderId="0" xfId="0" applyFont="1" applyAlignment="1">
      <alignment horizontal="center"/>
    </xf>
    <xf numFmtId="0" fontId="10" fillId="0" borderId="15" xfId="0" applyFont="1" applyFill="1" applyBorder="1" applyAlignment="1">
      <alignment horizontal="left" indent="2"/>
    </xf>
    <xf numFmtId="0" fontId="8" fillId="0" borderId="0" xfId="0" applyFont="1" applyFill="1" applyBorder="1"/>
    <xf numFmtId="0" fontId="10" fillId="0" borderId="0" xfId="0" applyFont="1" applyBorder="1" applyAlignment="1">
      <alignment horizontal="right" vertical="center" wrapText="1"/>
    </xf>
    <xf numFmtId="0" fontId="10" fillId="0" borderId="10" xfId="0" applyFont="1" applyBorder="1" applyAlignment="1">
      <alignment horizontal="right" vertical="top" wrapText="1"/>
    </xf>
    <xf numFmtId="0" fontId="14" fillId="3" borderId="13" xfId="0" applyFont="1" applyFill="1" applyBorder="1" applyAlignment="1">
      <alignment horizontal="center" vertical="center" wrapText="1"/>
    </xf>
    <xf numFmtId="0" fontId="15" fillId="7" borderId="17" xfId="0" applyFont="1" applyFill="1" applyBorder="1" applyAlignment="1">
      <alignment horizontal="center" vertical="center" wrapText="1"/>
    </xf>
    <xf numFmtId="165" fontId="15" fillId="7" borderId="18" xfId="0" applyNumberFormat="1" applyFont="1" applyFill="1" applyBorder="1" applyAlignment="1">
      <alignment horizontal="center" vertical="center"/>
    </xf>
    <xf numFmtId="0" fontId="15" fillId="10" borderId="22" xfId="0" applyFont="1" applyFill="1" applyBorder="1" applyAlignment="1">
      <alignment horizontal="center" vertical="center" wrapText="1"/>
    </xf>
    <xf numFmtId="1" fontId="15" fillId="10" borderId="23" xfId="0" applyNumberFormat="1" applyFont="1" applyFill="1" applyBorder="1" applyAlignment="1">
      <alignment horizontal="center" vertical="center"/>
    </xf>
    <xf numFmtId="0" fontId="14" fillId="3" borderId="3" xfId="0" applyFont="1" applyFill="1" applyBorder="1" applyAlignment="1">
      <alignment horizontal="center" vertical="center" wrapText="1"/>
    </xf>
    <xf numFmtId="4" fontId="14" fillId="4" borderId="4" xfId="0" applyNumberFormat="1" applyFont="1" applyFill="1" applyBorder="1" applyAlignment="1">
      <alignment horizontal="center" vertical="center"/>
    </xf>
    <xf numFmtId="0" fontId="15" fillId="7" borderId="19" xfId="0" applyFont="1" applyFill="1" applyBorder="1" applyAlignment="1">
      <alignment horizontal="center" vertical="center" wrapText="1"/>
    </xf>
    <xf numFmtId="4" fontId="15" fillId="9" borderId="20" xfId="0" applyNumberFormat="1" applyFont="1" applyFill="1" applyBorder="1" applyAlignment="1">
      <alignment horizontal="center" vertical="center"/>
    </xf>
    <xf numFmtId="0" fontId="15" fillId="10" borderId="5" xfId="0" applyFont="1" applyFill="1" applyBorder="1" applyAlignment="1">
      <alignment horizontal="center" vertical="center" wrapText="1"/>
    </xf>
    <xf numFmtId="4" fontId="15" fillId="11" borderId="6" xfId="0" applyNumberFormat="1" applyFont="1" applyFill="1" applyBorder="1" applyAlignment="1">
      <alignment horizontal="center" vertical="center"/>
    </xf>
    <xf numFmtId="4" fontId="14" fillId="4" borderId="14" xfId="0" applyNumberFormat="1" applyFont="1" applyFill="1" applyBorder="1" applyAlignment="1">
      <alignment horizontal="center" vertical="center"/>
    </xf>
    <xf numFmtId="0" fontId="16" fillId="13" borderId="1" xfId="0" applyFont="1" applyFill="1" applyBorder="1" applyAlignment="1">
      <alignment horizontal="center"/>
    </xf>
    <xf numFmtId="2" fontId="0" fillId="14" borderId="1" xfId="0" applyNumberFormat="1" applyFill="1" applyBorder="1" applyAlignment="1">
      <alignment vertical="center"/>
    </xf>
    <xf numFmtId="2" fontId="0" fillId="15" borderId="1" xfId="0" applyNumberFormat="1" applyFill="1" applyBorder="1" applyAlignment="1">
      <alignment vertical="center"/>
    </xf>
    <xf numFmtId="1" fontId="9" fillId="12" borderId="1" xfId="0" applyNumberFormat="1" applyFont="1" applyFill="1" applyBorder="1" applyAlignment="1">
      <alignment horizontal="center" vertical="center"/>
    </xf>
    <xf numFmtId="0" fontId="17" fillId="0" borderId="0" xfId="0" applyFont="1"/>
    <xf numFmtId="0" fontId="0" fillId="0" borderId="0" xfId="0" applyFill="1"/>
    <xf numFmtId="0" fontId="0" fillId="0" borderId="0" xfId="0" applyFill="1" applyBorder="1"/>
    <xf numFmtId="166" fontId="19" fillId="0" borderId="2" xfId="0" applyNumberFormat="1" applyFont="1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20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4" fontId="0" fillId="0" borderId="1" xfId="0" applyNumberForma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left" vertical="center"/>
    </xf>
    <xf numFmtId="0" fontId="20" fillId="0" borderId="2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  <xf numFmtId="166" fontId="19" fillId="0" borderId="2" xfId="0" applyNumberFormat="1" applyFont="1" applyBorder="1" applyAlignment="1">
      <alignment horizontal="left" vertical="center"/>
    </xf>
    <xf numFmtId="166" fontId="19" fillId="0" borderId="11" xfId="0" applyNumberFormat="1" applyFont="1" applyFill="1" applyBorder="1" applyAlignment="1">
      <alignment horizontal="left" vertical="center"/>
    </xf>
    <xf numFmtId="49" fontId="1" fillId="0" borderId="2" xfId="0" applyNumberFormat="1" applyFont="1" applyFill="1" applyBorder="1" applyAlignment="1">
      <alignment horizontal="center" vertical="center"/>
    </xf>
    <xf numFmtId="166" fontId="19" fillId="0" borderId="0" xfId="0" applyNumberFormat="1" applyFont="1" applyFill="1" applyBorder="1" applyAlignment="1">
      <alignment horizontal="left"/>
    </xf>
    <xf numFmtId="0" fontId="0" fillId="0" borderId="0" xfId="0" applyFill="1" applyBorder="1" applyAlignment="1">
      <alignment wrapText="1"/>
    </xf>
    <xf numFmtId="0" fontId="22" fillId="0" borderId="0" xfId="0" applyFont="1"/>
    <xf numFmtId="166" fontId="22" fillId="0" borderId="0" xfId="0" applyNumberFormat="1" applyFont="1"/>
    <xf numFmtId="0" fontId="22" fillId="0" borderId="0" xfId="0" applyFont="1" applyAlignment="1">
      <alignment wrapText="1"/>
    </xf>
    <xf numFmtId="166" fontId="19" fillId="0" borderId="0" xfId="0" applyNumberFormat="1" applyFont="1"/>
    <xf numFmtId="0" fontId="19" fillId="0" borderId="0" xfId="0" applyFont="1"/>
    <xf numFmtId="0" fontId="0" fillId="0" borderId="0" xfId="0" applyAlignment="1">
      <alignment wrapText="1"/>
    </xf>
    <xf numFmtId="0" fontId="19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19" fillId="0" borderId="0" xfId="0" applyFont="1" applyAlignment="1">
      <alignment horizontal="right"/>
    </xf>
    <xf numFmtId="0" fontId="13" fillId="0" borderId="0" xfId="0" applyFont="1" applyFill="1" applyBorder="1" applyAlignment="1">
      <alignment horizontal="center"/>
    </xf>
    <xf numFmtId="0" fontId="23" fillId="0" borderId="0" xfId="0" applyFont="1" applyFill="1" applyBorder="1"/>
    <xf numFmtId="2" fontId="23" fillId="0" borderId="0" xfId="0" applyNumberFormat="1" applyFont="1" applyFill="1" applyBorder="1" applyAlignment="1">
      <alignment horizontal="right"/>
    </xf>
    <xf numFmtId="0" fontId="23" fillId="0" borderId="0" xfId="0" applyFont="1" applyFill="1" applyBorder="1" applyAlignment="1">
      <alignment horizontal="right" indent="1"/>
    </xf>
    <xf numFmtId="0" fontId="26" fillId="3" borderId="26" xfId="0" applyFont="1" applyFill="1" applyBorder="1" applyAlignment="1">
      <alignment horizontal="center" vertical="center" wrapText="1"/>
    </xf>
    <xf numFmtId="4" fontId="6" fillId="4" borderId="26" xfId="0" applyNumberFormat="1" applyFont="1" applyFill="1" applyBorder="1" applyAlignment="1">
      <alignment horizontal="center" vertical="center" wrapText="1"/>
    </xf>
    <xf numFmtId="2" fontId="24" fillId="3" borderId="4" xfId="0" applyNumberFormat="1" applyFont="1" applyFill="1" applyBorder="1" applyAlignment="1">
      <alignment horizontal="center" vertical="center" wrapText="1"/>
    </xf>
    <xf numFmtId="0" fontId="26" fillId="16" borderId="1" xfId="0" applyFont="1" applyFill="1" applyBorder="1" applyAlignment="1">
      <alignment horizontal="center" vertical="center" wrapText="1"/>
    </xf>
    <xf numFmtId="168" fontId="26" fillId="16" borderId="1" xfId="0" applyNumberFormat="1" applyFont="1" applyFill="1" applyBorder="1" applyAlignment="1">
      <alignment horizontal="center" vertical="center" wrapText="1"/>
    </xf>
    <xf numFmtId="0" fontId="6" fillId="16" borderId="1" xfId="0" applyFont="1" applyFill="1" applyBorder="1" applyAlignment="1">
      <alignment horizontal="center" vertical="center" wrapText="1"/>
    </xf>
    <xf numFmtId="4" fontId="27" fillId="4" borderId="1" xfId="0" applyNumberFormat="1" applyFont="1" applyFill="1" applyBorder="1" applyAlignment="1">
      <alignment horizontal="center" vertical="center" wrapText="1"/>
    </xf>
    <xf numFmtId="2" fontId="24" fillId="16" borderId="18" xfId="0" applyNumberFormat="1" applyFont="1" applyFill="1" applyBorder="1" applyAlignment="1">
      <alignment horizontal="center" vertical="center" wrapText="1"/>
    </xf>
    <xf numFmtId="0" fontId="26" fillId="12" borderId="27" xfId="0" applyFont="1" applyFill="1" applyBorder="1" applyAlignment="1">
      <alignment horizontal="center" vertical="center" wrapText="1"/>
    </xf>
    <xf numFmtId="1" fontId="26" fillId="12" borderId="27" xfId="0" applyNumberFormat="1" applyFont="1" applyFill="1" applyBorder="1" applyAlignment="1">
      <alignment horizontal="center" vertical="center" wrapText="1"/>
    </xf>
    <xf numFmtId="2" fontId="6" fillId="12" borderId="27" xfId="0" applyNumberFormat="1" applyFont="1" applyFill="1" applyBorder="1" applyAlignment="1">
      <alignment horizontal="center" vertical="center" wrapText="1"/>
    </xf>
    <xf numFmtId="2" fontId="24" fillId="7" borderId="6" xfId="0" applyNumberFormat="1" applyFont="1" applyFill="1" applyBorder="1" applyAlignment="1">
      <alignment horizontal="center" vertical="center" wrapText="1"/>
    </xf>
    <xf numFmtId="4" fontId="27" fillId="17" borderId="1" xfId="0" applyNumberFormat="1" applyFont="1" applyFill="1" applyBorder="1" applyAlignment="1">
      <alignment horizontal="center" vertical="center" wrapText="1"/>
    </xf>
    <xf numFmtId="166" fontId="3" fillId="2" borderId="1" xfId="0" applyNumberFormat="1" applyFont="1" applyFill="1" applyBorder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right"/>
    </xf>
    <xf numFmtId="0" fontId="22" fillId="0" borderId="0" xfId="0" applyFont="1" applyAlignment="1">
      <alignment horizontal="center"/>
    </xf>
    <xf numFmtId="2" fontId="22" fillId="0" borderId="0" xfId="0" applyNumberFormat="1" applyFont="1" applyAlignment="1">
      <alignment horizontal="center"/>
    </xf>
    <xf numFmtId="0" fontId="18" fillId="0" borderId="0" xfId="0" applyFont="1" applyAlignment="1">
      <alignment horizontal="center"/>
    </xf>
    <xf numFmtId="0" fontId="22" fillId="0" borderId="0" xfId="0" applyFont="1" applyAlignment="1">
      <alignment horizontal="right"/>
    </xf>
    <xf numFmtId="2" fontId="20" fillId="0" borderId="25" xfId="0" applyNumberFormat="1" applyFont="1" applyFill="1" applyBorder="1" applyAlignment="1">
      <alignment horizontal="center" vertical="center"/>
    </xf>
    <xf numFmtId="4" fontId="19" fillId="0" borderId="25" xfId="0" applyNumberFormat="1" applyFont="1" applyBorder="1" applyAlignment="1">
      <alignment horizontal="center" vertical="center"/>
    </xf>
    <xf numFmtId="2" fontId="20" fillId="0" borderId="1" xfId="0" applyNumberFormat="1" applyFont="1" applyFill="1" applyBorder="1" applyAlignment="1">
      <alignment horizontal="center" vertical="center"/>
    </xf>
    <xf numFmtId="4" fontId="19" fillId="0" borderId="1" xfId="0" applyNumberFormat="1" applyFont="1" applyBorder="1" applyAlignment="1">
      <alignment horizontal="center" vertical="center"/>
    </xf>
    <xf numFmtId="166" fontId="19" fillId="16" borderId="9" xfId="0" applyNumberFormat="1" applyFont="1" applyFill="1" applyBorder="1" applyAlignment="1">
      <alignment horizontal="left"/>
    </xf>
    <xf numFmtId="0" fontId="0" fillId="16" borderId="10" xfId="0" applyFill="1" applyBorder="1" applyAlignment="1">
      <alignment wrapText="1"/>
    </xf>
    <xf numFmtId="0" fontId="18" fillId="3" borderId="37" xfId="0" applyFont="1" applyFill="1" applyBorder="1" applyAlignment="1">
      <alignment horizontal="center"/>
    </xf>
    <xf numFmtId="2" fontId="18" fillId="3" borderId="37" xfId="0" applyNumberFormat="1" applyFont="1" applyFill="1" applyBorder="1" applyAlignment="1">
      <alignment horizontal="center"/>
    </xf>
    <xf numFmtId="2" fontId="18" fillId="7" borderId="38" xfId="0" applyNumberFormat="1" applyFont="1" applyFill="1" applyBorder="1" applyAlignment="1">
      <alignment horizontal="center"/>
    </xf>
    <xf numFmtId="0" fontId="18" fillId="7" borderId="22" xfId="0" applyFont="1" applyFill="1" applyBorder="1" applyAlignment="1">
      <alignment horizontal="center"/>
    </xf>
    <xf numFmtId="0" fontId="18" fillId="16" borderId="22" xfId="0" applyFont="1" applyFill="1" applyBorder="1" applyAlignment="1">
      <alignment horizontal="center"/>
    </xf>
    <xf numFmtId="2" fontId="18" fillId="16" borderId="37" xfId="0" applyNumberFormat="1" applyFont="1" applyFill="1" applyBorder="1" applyAlignment="1">
      <alignment horizontal="center"/>
    </xf>
    <xf numFmtId="2" fontId="18" fillId="16" borderId="23" xfId="0" applyNumberFormat="1" applyFont="1" applyFill="1" applyBorder="1" applyAlignment="1">
      <alignment horizontal="right" wrapText="1"/>
    </xf>
    <xf numFmtId="0" fontId="18" fillId="0" borderId="0" xfId="0" applyFont="1" applyFill="1" applyBorder="1" applyAlignment="1">
      <alignment horizontal="center"/>
    </xf>
    <xf numFmtId="2" fontId="18" fillId="0" borderId="0" xfId="0" applyNumberFormat="1" applyFont="1" applyFill="1" applyBorder="1" applyAlignment="1">
      <alignment horizontal="center"/>
    </xf>
    <xf numFmtId="2" fontId="18" fillId="0" borderId="0" xfId="0" applyNumberFormat="1" applyFont="1" applyFill="1" applyBorder="1" applyAlignment="1">
      <alignment horizontal="right" wrapText="1"/>
    </xf>
    <xf numFmtId="14" fontId="0" fillId="16" borderId="10" xfId="0" applyNumberFormat="1" applyFont="1" applyFill="1" applyBorder="1" applyAlignment="1">
      <alignment horizontal="center"/>
    </xf>
    <xf numFmtId="14" fontId="0" fillId="0" borderId="0" xfId="0" applyNumberFormat="1" applyFont="1" applyFill="1" applyBorder="1" applyAlignment="1">
      <alignment horizontal="center"/>
    </xf>
    <xf numFmtId="166" fontId="3" fillId="2" borderId="3" xfId="0" applyNumberFormat="1" applyFont="1" applyFill="1" applyBorder="1"/>
    <xf numFmtId="0" fontId="3" fillId="2" borderId="26" xfId="0" applyFont="1" applyFill="1" applyBorder="1" applyAlignment="1">
      <alignment horizontal="center"/>
    </xf>
    <xf numFmtId="0" fontId="3" fillId="2" borderId="26" xfId="0" applyFont="1" applyFill="1" applyBorder="1" applyAlignment="1">
      <alignment wrapText="1"/>
    </xf>
    <xf numFmtId="2" fontId="3" fillId="2" borderId="26" xfId="0" applyNumberFormat="1" applyFont="1" applyFill="1" applyBorder="1" applyAlignment="1">
      <alignment horizontal="center"/>
    </xf>
    <xf numFmtId="0" fontId="3" fillId="2" borderId="4" xfId="0" applyFont="1" applyFill="1" applyBorder="1" applyAlignment="1">
      <alignment horizontal="right"/>
    </xf>
    <xf numFmtId="4" fontId="19" fillId="0" borderId="39" xfId="0" applyNumberFormat="1" applyFont="1" applyBorder="1" applyAlignment="1">
      <alignment horizontal="right"/>
    </xf>
    <xf numFmtId="4" fontId="19" fillId="0" borderId="18" xfId="0" applyNumberFormat="1" applyFont="1" applyBorder="1" applyAlignment="1">
      <alignment horizontal="right"/>
    </xf>
    <xf numFmtId="2" fontId="19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right"/>
    </xf>
    <xf numFmtId="2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right"/>
    </xf>
    <xf numFmtId="2" fontId="0" fillId="0" borderId="1" xfId="0" applyNumberFormat="1" applyFill="1" applyBorder="1" applyAlignment="1">
      <alignment horizontal="center" vertical="center"/>
    </xf>
    <xf numFmtId="2" fontId="0" fillId="0" borderId="1" xfId="0" applyNumberFormat="1" applyFill="1" applyBorder="1" applyAlignment="1">
      <alignment horizontal="right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16" fillId="13" borderId="1" xfId="0" applyFont="1" applyFill="1" applyBorder="1" applyAlignment="1">
      <alignment horizontal="center" wrapText="1"/>
    </xf>
    <xf numFmtId="0" fontId="21" fillId="0" borderId="25" xfId="0" applyFont="1" applyFill="1" applyBorder="1" applyAlignment="1">
      <alignment horizontal="center" vertical="center"/>
    </xf>
    <xf numFmtId="166" fontId="3" fillId="2" borderId="1" xfId="0" applyNumberFormat="1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166" fontId="19" fillId="16" borderId="11" xfId="0" applyNumberFormat="1" applyFont="1" applyFill="1" applyBorder="1" applyAlignment="1">
      <alignment horizontal="left"/>
    </xf>
    <xf numFmtId="14" fontId="0" fillId="16" borderId="40" xfId="0" applyNumberFormat="1" applyFont="1" applyFill="1" applyBorder="1" applyAlignment="1">
      <alignment horizontal="left"/>
    </xf>
    <xf numFmtId="0" fontId="0" fillId="16" borderId="40" xfId="0" applyFill="1" applyBorder="1" applyAlignment="1">
      <alignment wrapText="1"/>
    </xf>
    <xf numFmtId="0" fontId="0" fillId="16" borderId="40" xfId="0" applyFill="1" applyBorder="1"/>
    <xf numFmtId="0" fontId="9" fillId="7" borderId="11" xfId="0" applyFont="1" applyFill="1" applyBorder="1" applyAlignment="1">
      <alignment horizontal="center"/>
    </xf>
    <xf numFmtId="0" fontId="9" fillId="7" borderId="41" xfId="0" applyFont="1" applyFill="1" applyBorder="1" applyAlignment="1">
      <alignment horizontal="center"/>
    </xf>
    <xf numFmtId="0" fontId="9" fillId="16" borderId="41" xfId="0" applyFont="1" applyFill="1" applyBorder="1" applyAlignment="1">
      <alignment horizontal="center"/>
    </xf>
    <xf numFmtId="2" fontId="9" fillId="16" borderId="2" xfId="0" applyNumberFormat="1" applyFont="1" applyFill="1" applyBorder="1" applyAlignment="1">
      <alignment horizontal="center"/>
    </xf>
    <xf numFmtId="2" fontId="9" fillId="16" borderId="2" xfId="0" applyNumberFormat="1" applyFont="1" applyFill="1" applyBorder="1" applyAlignment="1">
      <alignment horizontal="right" wrapText="1"/>
    </xf>
    <xf numFmtId="166" fontId="19" fillId="0" borderId="40" xfId="0" applyNumberFormat="1" applyFont="1" applyFill="1" applyBorder="1" applyAlignment="1">
      <alignment horizontal="left"/>
    </xf>
    <xf numFmtId="14" fontId="0" fillId="0" borderId="40" xfId="0" applyNumberFormat="1" applyFont="1" applyFill="1" applyBorder="1" applyAlignment="1">
      <alignment horizontal="left"/>
    </xf>
    <xf numFmtId="0" fontId="0" fillId="0" borderId="40" xfId="0" applyFill="1" applyBorder="1" applyAlignment="1">
      <alignment wrapText="1"/>
    </xf>
    <xf numFmtId="0" fontId="0" fillId="0" borderId="40" xfId="0" applyFill="1" applyBorder="1"/>
    <xf numFmtId="0" fontId="9" fillId="0" borderId="40" xfId="0" applyFont="1" applyFill="1" applyBorder="1" applyAlignment="1">
      <alignment horizontal="center"/>
    </xf>
    <xf numFmtId="2" fontId="9" fillId="0" borderId="40" xfId="0" applyNumberFormat="1" applyFont="1" applyFill="1" applyBorder="1" applyAlignment="1">
      <alignment horizontal="center"/>
    </xf>
    <xf numFmtId="167" fontId="9" fillId="0" borderId="40" xfId="0" applyNumberFormat="1" applyFont="1" applyFill="1" applyBorder="1" applyAlignment="1">
      <alignment horizontal="center"/>
    </xf>
    <xf numFmtId="167" fontId="9" fillId="0" borderId="40" xfId="0" applyNumberFormat="1" applyFont="1" applyFill="1" applyBorder="1" applyAlignment="1">
      <alignment horizontal="right" wrapText="1"/>
    </xf>
    <xf numFmtId="167" fontId="19" fillId="0" borderId="25" xfId="0" applyNumberFormat="1" applyFont="1" applyBorder="1" applyAlignment="1">
      <alignment horizontal="center"/>
    </xf>
    <xf numFmtId="166" fontId="3" fillId="2" borderId="3" xfId="0" applyNumberFormat="1" applyFont="1" applyFill="1" applyBorder="1" applyAlignment="1">
      <alignment horizontal="center"/>
    </xf>
    <xf numFmtId="49" fontId="1" fillId="0" borderId="2" xfId="0" applyNumberFormat="1" applyFont="1" applyFill="1" applyBorder="1" applyAlignment="1">
      <alignment horizontal="center" vertical="center"/>
    </xf>
    <xf numFmtId="166" fontId="19" fillId="0" borderId="2" xfId="0" applyNumberFormat="1" applyFont="1" applyFill="1" applyBorder="1" applyAlignment="1">
      <alignment horizontal="left" vertical="center"/>
    </xf>
    <xf numFmtId="14" fontId="1" fillId="0" borderId="2" xfId="0" applyNumberFormat="1" applyFont="1" applyFill="1" applyBorder="1" applyAlignment="1">
      <alignment horizontal="left" vertical="center"/>
    </xf>
    <xf numFmtId="4" fontId="0" fillId="0" borderId="2" xfId="0" applyNumberFormat="1" applyFill="1" applyBorder="1" applyAlignment="1">
      <alignment horizontal="center" vertical="center"/>
    </xf>
    <xf numFmtId="2" fontId="0" fillId="0" borderId="2" xfId="0" applyNumberFormat="1" applyFill="1" applyBorder="1" applyAlignment="1">
      <alignment horizontal="center" vertical="center"/>
    </xf>
    <xf numFmtId="2" fontId="0" fillId="0" borderId="2" xfId="0" applyNumberFormat="1" applyFill="1" applyBorder="1" applyAlignment="1">
      <alignment horizontal="right"/>
    </xf>
    <xf numFmtId="164" fontId="1" fillId="0" borderId="1" xfId="0" applyNumberFormat="1" applyFont="1" applyFill="1" applyBorder="1" applyAlignment="1">
      <alignment horizontal="left" vertical="top"/>
    </xf>
    <xf numFmtId="4" fontId="19" fillId="0" borderId="1" xfId="0" applyNumberFormat="1" applyFont="1" applyFill="1" applyBorder="1" applyAlignment="1">
      <alignment horizontal="center" vertical="center"/>
    </xf>
    <xf numFmtId="4" fontId="19" fillId="0" borderId="18" xfId="0" applyNumberFormat="1" applyFont="1" applyFill="1" applyBorder="1" applyAlignment="1">
      <alignment horizontal="right"/>
    </xf>
    <xf numFmtId="0" fontId="0" fillId="16" borderId="1" xfId="0" applyFill="1" applyBorder="1" applyAlignment="1">
      <alignment horizontal="center"/>
    </xf>
    <xf numFmtId="0" fontId="0" fillId="16" borderId="2" xfId="0" applyFill="1" applyBorder="1" applyAlignment="1">
      <alignment horizontal="center"/>
    </xf>
    <xf numFmtId="0" fontId="0" fillId="16" borderId="2" xfId="0" applyFill="1" applyBorder="1" applyAlignment="1">
      <alignment horizontal="center" vertical="center"/>
    </xf>
    <xf numFmtId="0" fontId="0" fillId="16" borderId="1" xfId="0" applyFill="1" applyBorder="1" applyAlignment="1">
      <alignment horizontal="center" vertical="center"/>
    </xf>
    <xf numFmtId="166" fontId="19" fillId="18" borderId="2" xfId="0" applyNumberFormat="1" applyFont="1" applyFill="1" applyBorder="1" applyAlignment="1">
      <alignment horizontal="left" vertical="center"/>
    </xf>
    <xf numFmtId="14" fontId="1" fillId="18" borderId="1" xfId="0" applyNumberFormat="1" applyFont="1" applyFill="1" applyBorder="1" applyAlignment="1">
      <alignment horizontal="left" vertical="center"/>
    </xf>
    <xf numFmtId="0" fontId="1" fillId="18" borderId="1" xfId="0" applyFont="1" applyFill="1" applyBorder="1" applyAlignment="1">
      <alignment vertical="center"/>
    </xf>
    <xf numFmtId="0" fontId="0" fillId="18" borderId="1" xfId="0" applyFill="1" applyBorder="1" applyAlignment="1">
      <alignment vertical="center"/>
    </xf>
    <xf numFmtId="2" fontId="19" fillId="18" borderId="1" xfId="0" applyNumberFormat="1" applyFont="1" applyFill="1" applyBorder="1" applyAlignment="1">
      <alignment horizontal="center" vertical="center"/>
    </xf>
    <xf numFmtId="0" fontId="20" fillId="18" borderId="1" xfId="0" applyFont="1" applyFill="1" applyBorder="1" applyAlignment="1">
      <alignment horizontal="center" vertical="center"/>
    </xf>
    <xf numFmtId="49" fontId="1" fillId="18" borderId="1" xfId="0" applyNumberFormat="1" applyFont="1" applyFill="1" applyBorder="1" applyAlignment="1">
      <alignment horizontal="center"/>
    </xf>
    <xf numFmtId="0" fontId="21" fillId="18" borderId="1" xfId="0" applyFont="1" applyFill="1" applyBorder="1" applyAlignment="1">
      <alignment horizontal="center" vertical="center"/>
    </xf>
    <xf numFmtId="4" fontId="0" fillId="18" borderId="1" xfId="0" applyNumberFormat="1" applyFill="1" applyBorder="1" applyAlignment="1">
      <alignment horizontal="center" vertical="center"/>
    </xf>
    <xf numFmtId="2" fontId="0" fillId="18" borderId="1" xfId="0" applyNumberFormat="1" applyFill="1" applyBorder="1" applyAlignment="1">
      <alignment horizontal="center" vertical="center"/>
    </xf>
    <xf numFmtId="2" fontId="0" fillId="18" borderId="1" xfId="0" applyNumberFormat="1" applyFill="1" applyBorder="1" applyAlignment="1">
      <alignment horizontal="right"/>
    </xf>
    <xf numFmtId="164" fontId="1" fillId="18" borderId="1" xfId="0" applyNumberFormat="1" applyFont="1" applyFill="1" applyBorder="1" applyAlignment="1">
      <alignment horizontal="left" vertical="top"/>
    </xf>
    <xf numFmtId="14" fontId="2" fillId="18" borderId="1" xfId="0" applyNumberFormat="1" applyFont="1" applyFill="1" applyBorder="1" applyAlignment="1">
      <alignment horizontal="left" vertical="center"/>
    </xf>
    <xf numFmtId="0" fontId="2" fillId="18" borderId="1" xfId="0" applyFont="1" applyFill="1" applyBorder="1" applyAlignment="1">
      <alignment vertical="center" wrapText="1"/>
    </xf>
    <xf numFmtId="2" fontId="1" fillId="18" borderId="1" xfId="0" applyNumberFormat="1" applyFont="1" applyFill="1" applyBorder="1" applyAlignment="1">
      <alignment horizontal="center" vertical="center"/>
    </xf>
    <xf numFmtId="2" fontId="0" fillId="18" borderId="1" xfId="0" applyNumberFormat="1" applyFill="1" applyBorder="1"/>
    <xf numFmtId="0" fontId="9" fillId="18" borderId="1" xfId="0" applyFont="1" applyFill="1" applyBorder="1" applyAlignment="1">
      <alignment horizontal="center"/>
    </xf>
    <xf numFmtId="4" fontId="0" fillId="18" borderId="1" xfId="0" applyNumberFormat="1" applyFill="1" applyBorder="1"/>
    <xf numFmtId="166" fontId="24" fillId="18" borderId="17" xfId="0" applyNumberFormat="1" applyFont="1" applyFill="1" applyBorder="1" applyAlignment="1">
      <alignment horizontal="left" vertical="center"/>
    </xf>
    <xf numFmtId="2" fontId="20" fillId="18" borderId="25" xfId="0" applyNumberFormat="1" applyFont="1" applyFill="1" applyBorder="1" applyAlignment="1">
      <alignment horizontal="center" vertical="center"/>
    </xf>
    <xf numFmtId="167" fontId="19" fillId="18" borderId="25" xfId="0" applyNumberFormat="1" applyFont="1" applyFill="1" applyBorder="1" applyAlignment="1">
      <alignment horizontal="center"/>
    </xf>
    <xf numFmtId="0" fontId="21" fillId="18" borderId="25" xfId="0" applyFont="1" applyFill="1" applyBorder="1" applyAlignment="1">
      <alignment horizontal="center" vertical="center"/>
    </xf>
    <xf numFmtId="4" fontId="19" fillId="18" borderId="1" xfId="0" applyNumberFormat="1" applyFont="1" applyFill="1" applyBorder="1" applyAlignment="1">
      <alignment horizontal="center" vertical="center"/>
    </xf>
    <xf numFmtId="4" fontId="19" fillId="18" borderId="18" xfId="0" applyNumberFormat="1" applyFont="1" applyFill="1" applyBorder="1" applyAlignment="1">
      <alignment horizontal="right"/>
    </xf>
    <xf numFmtId="2" fontId="1" fillId="0" borderId="24" xfId="0" applyNumberFormat="1" applyFont="1" applyFill="1" applyBorder="1" applyAlignment="1">
      <alignment horizontal="center" vertical="center"/>
    </xf>
    <xf numFmtId="49" fontId="1" fillId="0" borderId="17" xfId="0" applyNumberFormat="1" applyFont="1" applyFill="1" applyBorder="1" applyAlignment="1">
      <alignment horizontal="center"/>
    </xf>
    <xf numFmtId="0" fontId="20" fillId="0" borderId="25" xfId="0" applyFont="1" applyFill="1" applyBorder="1" applyAlignment="1">
      <alignment horizontal="center" vertical="center"/>
    </xf>
    <xf numFmtId="0" fontId="20" fillId="0" borderId="43" xfId="0" applyFont="1" applyFill="1" applyBorder="1" applyAlignment="1">
      <alignment horizontal="center" vertical="center"/>
    </xf>
    <xf numFmtId="2" fontId="20" fillId="18" borderId="1" xfId="0" applyNumberFormat="1" applyFont="1" applyFill="1" applyBorder="1" applyAlignment="1">
      <alignment horizontal="center" vertical="center"/>
    </xf>
    <xf numFmtId="166" fontId="19" fillId="18" borderId="11" xfId="0" applyNumberFormat="1" applyFont="1" applyFill="1" applyBorder="1" applyAlignment="1">
      <alignment horizontal="left" vertical="center"/>
    </xf>
    <xf numFmtId="0" fontId="20" fillId="18" borderId="2" xfId="0" applyFont="1" applyFill="1" applyBorder="1" applyAlignment="1">
      <alignment horizontal="center" vertical="center"/>
    </xf>
    <xf numFmtId="49" fontId="1" fillId="18" borderId="2" xfId="0" applyNumberFormat="1" applyFont="1" applyFill="1" applyBorder="1" applyAlignment="1">
      <alignment horizontal="center" vertical="center"/>
    </xf>
    <xf numFmtId="0" fontId="21" fillId="18" borderId="2" xfId="0" applyFont="1" applyFill="1" applyBorder="1" applyAlignment="1">
      <alignment horizontal="center" vertical="center"/>
    </xf>
    <xf numFmtId="4" fontId="0" fillId="18" borderId="2" xfId="0" applyNumberFormat="1" applyFill="1" applyBorder="1" applyAlignment="1">
      <alignment horizontal="center" vertical="center"/>
    </xf>
    <xf numFmtId="2" fontId="0" fillId="18" borderId="2" xfId="0" applyNumberFormat="1" applyFill="1" applyBorder="1" applyAlignment="1">
      <alignment horizontal="center" vertical="center"/>
    </xf>
    <xf numFmtId="2" fontId="0" fillId="18" borderId="2" xfId="0" applyNumberFormat="1" applyFill="1" applyBorder="1" applyAlignment="1">
      <alignment horizontal="right"/>
    </xf>
    <xf numFmtId="49" fontId="20" fillId="0" borderId="1" xfId="0" applyNumberFormat="1" applyFont="1" applyFill="1" applyBorder="1" applyAlignment="1">
      <alignment horizontal="center" vertical="center"/>
    </xf>
    <xf numFmtId="49" fontId="20" fillId="0" borderId="25" xfId="0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14" fontId="21" fillId="18" borderId="1" xfId="0" applyNumberFormat="1" applyFont="1" applyFill="1" applyBorder="1" applyAlignment="1">
      <alignment horizontal="center" vertical="center"/>
    </xf>
    <xf numFmtId="14" fontId="21" fillId="18" borderId="1" xfId="0" applyNumberFormat="1" applyFont="1" applyFill="1" applyBorder="1" applyAlignment="1">
      <alignment horizontal="left" vertical="center"/>
    </xf>
    <xf numFmtId="0" fontId="24" fillId="18" borderId="1" xfId="0" applyFont="1" applyFill="1" applyBorder="1" applyAlignment="1">
      <alignment vertical="center"/>
    </xf>
    <xf numFmtId="49" fontId="20" fillId="18" borderId="1" xfId="0" applyNumberFormat="1" applyFont="1" applyFill="1" applyBorder="1" applyAlignment="1">
      <alignment horizontal="center" vertical="center"/>
    </xf>
    <xf numFmtId="0" fontId="19" fillId="18" borderId="1" xfId="0" applyFont="1" applyFill="1" applyBorder="1" applyAlignment="1">
      <alignment vertical="center"/>
    </xf>
    <xf numFmtId="0" fontId="25" fillId="8" borderId="28" xfId="0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24" fillId="3" borderId="31" xfId="0" applyFont="1" applyFill="1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24" fillId="16" borderId="24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4" fillId="7" borderId="33" xfId="0" applyFont="1" applyFill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8" xfId="0" applyBorder="1" applyAlignment="1"/>
    <xf numFmtId="0" fontId="0" fillId="0" borderId="28" xfId="0" applyBorder="1" applyAlignment="1"/>
    <xf numFmtId="0" fontId="0" fillId="0" borderId="15" xfId="0" applyBorder="1" applyAlignment="1"/>
    <xf numFmtId="0" fontId="0" fillId="0" borderId="0" xfId="0" applyBorder="1" applyAlignment="1"/>
    <xf numFmtId="0" fontId="0" fillId="0" borderId="29" xfId="0" applyBorder="1" applyAlignment="1"/>
    <xf numFmtId="0" fontId="0" fillId="0" borderId="9" xfId="0" applyBorder="1" applyAlignment="1"/>
    <xf numFmtId="0" fontId="0" fillId="0" borderId="10" xfId="0" applyBorder="1" applyAlignment="1"/>
    <xf numFmtId="0" fontId="0" fillId="0" borderId="30" xfId="0" applyBorder="1" applyAlignment="1"/>
    <xf numFmtId="0" fontId="28" fillId="8" borderId="12" xfId="0" applyFont="1" applyFill="1" applyBorder="1" applyAlignment="1">
      <alignment horizontal="center" vertical="center" wrapText="1"/>
    </xf>
    <xf numFmtId="0" fontId="28" fillId="8" borderId="16" xfId="0" applyFont="1" applyFill="1" applyBorder="1" applyAlignment="1">
      <alignment horizontal="center" vertical="center" wrapText="1"/>
    </xf>
    <xf numFmtId="0" fontId="28" fillId="8" borderId="21" xfId="0" applyFont="1" applyFill="1" applyBorder="1" applyAlignment="1">
      <alignment horizontal="center" vertical="center" wrapText="1"/>
    </xf>
    <xf numFmtId="0" fontId="0" fillId="0" borderId="42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166" fontId="24" fillId="0" borderId="2" xfId="0" applyNumberFormat="1" applyFont="1" applyFill="1" applyBorder="1" applyAlignment="1">
      <alignment horizontal="left" vertical="center"/>
    </xf>
    <xf numFmtId="0" fontId="0" fillId="0" borderId="42" xfId="0" applyBorder="1" applyAlignment="1">
      <alignment horizontal="left" vertical="center"/>
    </xf>
    <xf numFmtId="0" fontId="0" fillId="0" borderId="25" xfId="0" applyBorder="1" applyAlignment="1">
      <alignment horizontal="left" vertical="center"/>
    </xf>
    <xf numFmtId="0" fontId="24" fillId="0" borderId="2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24" fillId="0" borderId="2" xfId="0" applyFont="1" applyBorder="1" applyAlignment="1">
      <alignment vertical="center"/>
    </xf>
    <xf numFmtId="0" fontId="9" fillId="0" borderId="42" xfId="0" applyFont="1" applyBorder="1" applyAlignment="1">
      <alignment vertical="center"/>
    </xf>
    <xf numFmtId="0" fontId="9" fillId="0" borderId="25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0" fillId="0" borderId="42" xfId="0" applyBorder="1" applyAlignment="1">
      <alignment vertical="center"/>
    </xf>
    <xf numFmtId="0" fontId="0" fillId="0" borderId="25" xfId="0" applyBorder="1" applyAlignment="1">
      <alignment vertical="center"/>
    </xf>
    <xf numFmtId="14" fontId="21" fillId="0" borderId="1" xfId="0" applyNumberFormat="1" applyFont="1" applyFill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14" fontId="21" fillId="0" borderId="1" xfId="0" applyNumberFormat="1" applyFont="1" applyFill="1" applyBorder="1" applyAlignment="1">
      <alignment horizontal="left" vertical="center"/>
    </xf>
    <xf numFmtId="0" fontId="24" fillId="0" borderId="1" xfId="0" applyFont="1" applyBorder="1" applyAlignment="1">
      <alignment vertical="center"/>
    </xf>
    <xf numFmtId="49" fontId="20" fillId="0" borderId="1" xfId="0" applyNumberFormat="1" applyFont="1" applyFill="1" applyBorder="1" applyAlignment="1">
      <alignment horizontal="center" vertical="center"/>
    </xf>
    <xf numFmtId="0" fontId="19" fillId="0" borderId="1" xfId="0" applyFont="1" applyBorder="1" applyAlignment="1">
      <alignment vertical="center"/>
    </xf>
    <xf numFmtId="166" fontId="24" fillId="0" borderId="17" xfId="0" applyNumberFormat="1" applyFont="1" applyFill="1" applyBorder="1" applyAlignment="1">
      <alignment horizontal="left" vertical="center"/>
    </xf>
    <xf numFmtId="0" fontId="24" fillId="0" borderId="17" xfId="0" applyFont="1" applyFill="1" applyBorder="1" applyAlignment="1">
      <alignment vertical="center"/>
    </xf>
    <xf numFmtId="14" fontId="21" fillId="18" borderId="1" xfId="0" applyNumberFormat="1" applyFont="1" applyFill="1" applyBorder="1" applyAlignment="1">
      <alignment horizontal="center" vertical="center"/>
    </xf>
    <xf numFmtId="0" fontId="24" fillId="18" borderId="1" xfId="0" applyFont="1" applyFill="1" applyBorder="1" applyAlignment="1">
      <alignment horizontal="center" vertical="center"/>
    </xf>
    <xf numFmtId="14" fontId="21" fillId="18" borderId="1" xfId="0" applyNumberFormat="1" applyFont="1" applyFill="1" applyBorder="1" applyAlignment="1">
      <alignment horizontal="left" vertical="center"/>
    </xf>
    <xf numFmtId="0" fontId="24" fillId="18" borderId="1" xfId="0" applyFont="1" applyFill="1" applyBorder="1" applyAlignment="1">
      <alignment vertical="center"/>
    </xf>
    <xf numFmtId="49" fontId="20" fillId="18" borderId="1" xfId="0" applyNumberFormat="1" applyFont="1" applyFill="1" applyBorder="1" applyAlignment="1">
      <alignment horizontal="center" vertical="center"/>
    </xf>
    <xf numFmtId="0" fontId="19" fillId="18" borderId="1" xfId="0" applyFont="1" applyFill="1" applyBorder="1" applyAlignment="1">
      <alignment vertical="center"/>
    </xf>
    <xf numFmtId="0" fontId="24" fillId="0" borderId="1" xfId="0" applyFont="1" applyBorder="1" applyAlignment="1">
      <alignment horizontal="left" vertical="center"/>
    </xf>
    <xf numFmtId="0" fontId="24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vertical="center"/>
    </xf>
    <xf numFmtId="0" fontId="24" fillId="3" borderId="26" xfId="0" applyFont="1" applyFill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24" fillId="16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4" fillId="7" borderId="27" xfId="0" applyFont="1" applyFill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14" fontId="21" fillId="0" borderId="25" xfId="0" applyNumberFormat="1" applyFont="1" applyFill="1" applyBorder="1" applyAlignment="1">
      <alignment horizontal="center" vertical="center"/>
    </xf>
    <xf numFmtId="14" fontId="21" fillId="0" borderId="25" xfId="0" applyNumberFormat="1" applyFont="1" applyFill="1" applyBorder="1" applyAlignment="1">
      <alignment horizontal="left" vertical="center"/>
    </xf>
    <xf numFmtId="49" fontId="20" fillId="0" borderId="25" xfId="0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5" fillId="8" borderId="35" xfId="0" applyFont="1" applyFill="1" applyBorder="1" applyAlignment="1">
      <alignment horizontal="center" vertical="center" wrapText="1"/>
    </xf>
    <xf numFmtId="0" fontId="25" fillId="8" borderId="29" xfId="0" applyFont="1" applyFill="1" applyBorder="1" applyAlignment="1">
      <alignment horizontal="center" vertical="center" wrapText="1"/>
    </xf>
    <xf numFmtId="0" fontId="25" fillId="8" borderId="36" xfId="0" applyFont="1" applyFill="1" applyBorder="1" applyAlignment="1">
      <alignment horizontal="center" vertical="center" wrapText="1"/>
    </xf>
    <xf numFmtId="0" fontId="19" fillId="0" borderId="2" xfId="0" applyNumberFormat="1" applyFont="1" applyBorder="1" applyAlignment="1">
      <alignment horizontal="center" vertical="center"/>
    </xf>
    <xf numFmtId="0" fontId="0" fillId="0" borderId="42" xfId="0" applyNumberFormat="1" applyBorder="1" applyAlignment="1">
      <alignment horizontal="center" vertical="center"/>
    </xf>
    <xf numFmtId="0" fontId="0" fillId="0" borderId="25" xfId="0" applyNumberFormat="1" applyBorder="1" applyAlignment="1">
      <alignment horizontal="center" vertical="center"/>
    </xf>
    <xf numFmtId="0" fontId="24" fillId="0" borderId="42" xfId="0" applyFont="1" applyFill="1" applyBorder="1" applyAlignment="1">
      <alignment vertical="center"/>
    </xf>
    <xf numFmtId="16" fontId="19" fillId="0" borderId="2" xfId="0" applyNumberFormat="1" applyFont="1" applyBorder="1" applyAlignment="1">
      <alignment horizontal="center" vertical="center"/>
    </xf>
    <xf numFmtId="0" fontId="0" fillId="0" borderId="44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18" borderId="46" xfId="0" applyFill="1" applyBorder="1" applyAlignment="1">
      <alignment horizontal="center" vertical="center"/>
    </xf>
    <xf numFmtId="0" fontId="0" fillId="0" borderId="46" xfId="0" applyFill="1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6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46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45" xfId="0" applyBorder="1" applyAlignment="1">
      <alignment vertical="center"/>
    </xf>
    <xf numFmtId="0" fontId="0" fillId="0" borderId="47" xfId="0" applyBorder="1" applyAlignment="1">
      <alignment vertical="center"/>
    </xf>
    <xf numFmtId="0" fontId="0" fillId="0" borderId="37" xfId="0" applyBorder="1" applyAlignment="1">
      <alignment vertical="center"/>
    </xf>
    <xf numFmtId="0" fontId="9" fillId="0" borderId="37" xfId="0" applyFont="1" applyBorder="1" applyAlignment="1">
      <alignment horizontal="center" vertical="center"/>
    </xf>
    <xf numFmtId="0" fontId="9" fillId="0" borderId="37" xfId="0" applyFont="1" applyBorder="1" applyAlignment="1">
      <alignment vertical="center"/>
    </xf>
    <xf numFmtId="49" fontId="20" fillId="0" borderId="27" xfId="0" applyNumberFormat="1" applyFont="1" applyFill="1" applyBorder="1" applyAlignment="1">
      <alignment horizontal="center" vertical="center"/>
    </xf>
    <xf numFmtId="2" fontId="20" fillId="0" borderId="27" xfId="0" applyNumberFormat="1" applyFont="1" applyFill="1" applyBorder="1" applyAlignment="1">
      <alignment horizontal="center" vertical="center"/>
    </xf>
    <xf numFmtId="167" fontId="19" fillId="0" borderId="37" xfId="0" applyNumberFormat="1" applyFont="1" applyBorder="1" applyAlignment="1">
      <alignment horizontal="center"/>
    </xf>
    <xf numFmtId="0" fontId="0" fillId="0" borderId="37" xfId="0" applyNumberFormat="1" applyBorder="1" applyAlignment="1">
      <alignment horizontal="center" vertical="center"/>
    </xf>
    <xf numFmtId="0" fontId="21" fillId="0" borderId="37" xfId="0" applyFont="1" applyFill="1" applyBorder="1" applyAlignment="1">
      <alignment horizontal="center" vertical="center"/>
    </xf>
    <xf numFmtId="4" fontId="19" fillId="0" borderId="27" xfId="0" applyNumberFormat="1" applyFont="1" applyBorder="1" applyAlignment="1">
      <alignment horizontal="center" vertical="center"/>
    </xf>
    <xf numFmtId="4" fontId="19" fillId="0" borderId="6" xfId="0" applyNumberFormat="1" applyFont="1" applyBorder="1" applyAlignment="1">
      <alignment horizontal="right"/>
    </xf>
  </cellXfs>
  <cellStyles count="1">
    <cellStyle name="Normal" xfId="0" builtinId="0"/>
  </cellStyles>
  <dxfs count="17"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00CC00"/>
      <color rgb="FFFFFF00"/>
      <color rgb="FFCCCC00"/>
      <color rgb="FFCC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 i="1"/>
              <a:t>FTR - October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598143686297888"/>
          <c:y val="0.19653255534203715"/>
          <c:w val="0.85088501949874562"/>
          <c:h val="0.68461118009214528"/>
        </c:manualLayout>
      </c:layout>
      <c:lineChart>
        <c:grouping val="standard"/>
        <c:varyColors val="0"/>
        <c:ser>
          <c:idx val="0"/>
          <c:order val="0"/>
          <c:tx>
            <c:strRef>
              <c:f>'FTR - Chart'!$C$4</c:f>
              <c:strCache>
                <c:ptCount val="1"/>
                <c:pt idx="0">
                  <c:v>Day Points: Profit / Loss</c:v>
                </c:pt>
              </c:strCache>
            </c:strRef>
          </c:tx>
          <c:spPr>
            <a:ln w="25400" cap="rnd">
              <a:solidFill>
                <a:schemeClr val="accent1"/>
              </a:solidFill>
              <a:round/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val>
            <c:numRef>
              <c:f>'FTR - Chart'!$C$5:$C$36</c:f>
              <c:numCache>
                <c:formatCode>0.00</c:formatCode>
                <c:ptCount val="32"/>
                <c:pt idx="0">
                  <c:v>0</c:v>
                </c:pt>
                <c:pt idx="1">
                  <c:v>-4</c:v>
                </c:pt>
                <c:pt idx="2">
                  <c:v>-4</c:v>
                </c:pt>
                <c:pt idx="3">
                  <c:v>5.0960000000000001</c:v>
                </c:pt>
                <c:pt idx="4">
                  <c:v>-5</c:v>
                </c:pt>
                <c:pt idx="5">
                  <c:v>0</c:v>
                </c:pt>
                <c:pt idx="6">
                  <c:v>11.76</c:v>
                </c:pt>
                <c:pt idx="7">
                  <c:v>0</c:v>
                </c:pt>
                <c:pt idx="8">
                  <c:v>0</c:v>
                </c:pt>
                <c:pt idx="9">
                  <c:v>9.604000000000001</c:v>
                </c:pt>
                <c:pt idx="10">
                  <c:v>7.84</c:v>
                </c:pt>
                <c:pt idx="11">
                  <c:v>-5</c:v>
                </c:pt>
                <c:pt idx="12">
                  <c:v>9.113999999999999</c:v>
                </c:pt>
                <c:pt idx="13">
                  <c:v>14.7</c:v>
                </c:pt>
                <c:pt idx="14">
                  <c:v>11.025</c:v>
                </c:pt>
                <c:pt idx="15">
                  <c:v>0</c:v>
                </c:pt>
                <c:pt idx="16">
                  <c:v>0</c:v>
                </c:pt>
                <c:pt idx="17">
                  <c:v>-5</c:v>
                </c:pt>
                <c:pt idx="18">
                  <c:v>8.1340000000000003</c:v>
                </c:pt>
                <c:pt idx="19">
                  <c:v>-5</c:v>
                </c:pt>
                <c:pt idx="20">
                  <c:v>-5</c:v>
                </c:pt>
                <c:pt idx="21">
                  <c:v>4.41</c:v>
                </c:pt>
                <c:pt idx="22">
                  <c:v>-5</c:v>
                </c:pt>
                <c:pt idx="23">
                  <c:v>-5</c:v>
                </c:pt>
                <c:pt idx="24">
                  <c:v>4.605999999999999</c:v>
                </c:pt>
                <c:pt idx="25">
                  <c:v>12.984999999999999</c:v>
                </c:pt>
                <c:pt idx="26">
                  <c:v>-5</c:v>
                </c:pt>
                <c:pt idx="27">
                  <c:v>-5</c:v>
                </c:pt>
                <c:pt idx="28">
                  <c:v>0</c:v>
                </c:pt>
                <c:pt idx="29">
                  <c:v>5.782</c:v>
                </c:pt>
                <c:pt idx="30">
                  <c:v>-5</c:v>
                </c:pt>
                <c:pt idx="31">
                  <c:v>-5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BCE-4850-A1C9-4FE42D81416F}"/>
            </c:ext>
          </c:extLst>
        </c:ser>
        <c:ser>
          <c:idx val="1"/>
          <c:order val="1"/>
          <c:tx>
            <c:strRef>
              <c:f>'FTR - Chart'!$D$4</c:f>
              <c:strCache>
                <c:ptCount val="1"/>
                <c:pt idx="0">
                  <c:v>Accumulated Points</c:v>
                </c:pt>
              </c:strCache>
            </c:strRef>
          </c:tx>
          <c:spPr>
            <a:ln w="25400" cap="rnd">
              <a:solidFill>
                <a:srgbClr val="00CC00"/>
              </a:solidFill>
              <a:round/>
            </a:ln>
            <a:effectLst>
              <a:glow rad="101600">
                <a:schemeClr val="accent4">
                  <a:alpha val="15000"/>
                </a:schemeClr>
              </a:glow>
              <a:softEdge rad="0"/>
            </a:effectLst>
          </c:spPr>
          <c:marker>
            <c:symbol val="none"/>
          </c:marker>
          <c:val>
            <c:numRef>
              <c:f>'FTR - Chart'!$D$5:$D$36</c:f>
              <c:numCache>
                <c:formatCode>0.00</c:formatCode>
                <c:ptCount val="32"/>
                <c:pt idx="0">
                  <c:v>0</c:v>
                </c:pt>
                <c:pt idx="1">
                  <c:v>-4</c:v>
                </c:pt>
                <c:pt idx="2">
                  <c:v>-8</c:v>
                </c:pt>
                <c:pt idx="3">
                  <c:v>-2.9039999999999999</c:v>
                </c:pt>
                <c:pt idx="4">
                  <c:v>-7.9039999999999999</c:v>
                </c:pt>
                <c:pt idx="5">
                  <c:v>-7.9039999999999999</c:v>
                </c:pt>
                <c:pt idx="6">
                  <c:v>3.8559999999999999</c:v>
                </c:pt>
                <c:pt idx="7">
                  <c:v>3.8559999999999999</c:v>
                </c:pt>
                <c:pt idx="8">
                  <c:v>3.8559999999999999</c:v>
                </c:pt>
                <c:pt idx="9">
                  <c:v>13.46</c:v>
                </c:pt>
                <c:pt idx="10">
                  <c:v>21.3</c:v>
                </c:pt>
                <c:pt idx="11">
                  <c:v>16.3</c:v>
                </c:pt>
                <c:pt idx="12">
                  <c:v>25.414000000000001</c:v>
                </c:pt>
                <c:pt idx="13">
                  <c:v>40.114000000000004</c:v>
                </c:pt>
                <c:pt idx="14">
                  <c:v>51.139000000000003</c:v>
                </c:pt>
                <c:pt idx="15">
                  <c:v>51.139000000000003</c:v>
                </c:pt>
                <c:pt idx="16">
                  <c:v>51.139000000000003</c:v>
                </c:pt>
                <c:pt idx="17">
                  <c:v>46.139000000000003</c:v>
                </c:pt>
                <c:pt idx="18">
                  <c:v>54.273000000000003</c:v>
                </c:pt>
                <c:pt idx="19">
                  <c:v>49.273000000000003</c:v>
                </c:pt>
                <c:pt idx="20">
                  <c:v>44.273000000000003</c:v>
                </c:pt>
                <c:pt idx="21">
                  <c:v>48.683000000000007</c:v>
                </c:pt>
                <c:pt idx="22">
                  <c:v>43.683000000000007</c:v>
                </c:pt>
                <c:pt idx="23">
                  <c:v>38.683000000000007</c:v>
                </c:pt>
                <c:pt idx="24">
                  <c:v>43.289000000000009</c:v>
                </c:pt>
                <c:pt idx="25">
                  <c:v>56.274000000000008</c:v>
                </c:pt>
                <c:pt idx="26">
                  <c:v>51.274000000000008</c:v>
                </c:pt>
                <c:pt idx="27">
                  <c:v>46.274000000000008</c:v>
                </c:pt>
                <c:pt idx="28">
                  <c:v>46.274000000000008</c:v>
                </c:pt>
                <c:pt idx="29">
                  <c:v>52.056000000000012</c:v>
                </c:pt>
                <c:pt idx="30">
                  <c:v>47.056000000000012</c:v>
                </c:pt>
                <c:pt idx="31">
                  <c:v>42.056000000000012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BCE-4850-A1C9-4FE42D81416F}"/>
            </c:ext>
          </c:extLst>
        </c:ser>
        <c:ser>
          <c:idx val="2"/>
          <c:order val="2"/>
          <c:tx>
            <c:strRef>
              <c:f>'FTR - Chart'!$E$4</c:f>
              <c:strCache>
                <c:ptCount val="1"/>
              </c:strCache>
            </c:strRef>
          </c:tx>
          <c:spPr>
            <a:ln w="34925" cap="rnd">
              <a:solidFill>
                <a:schemeClr val="accent3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val>
            <c:numRef>
              <c:f>'FTR - Chart'!$E$5:$E$35</c:f>
              <c:numCache>
                <c:formatCode>General</c:formatCode>
                <c:ptCount val="3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BCE-4850-A1C9-4FE42D8141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98699608"/>
        <c:axId val="598698296"/>
      </c:lineChart>
      <c:catAx>
        <c:axId val="5986996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cap="all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cap="all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98296"/>
        <c:crosses val="autoZero"/>
        <c:auto val="1"/>
        <c:lblAlgn val="ctr"/>
        <c:lblOffset val="100"/>
        <c:noMultiLvlLbl val="0"/>
      </c:catAx>
      <c:valAx>
        <c:axId val="598698296"/>
        <c:scaling>
          <c:orientation val="minMax"/>
          <c:min val="-10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cap="all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Points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cap="all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99608"/>
        <c:crossesAt val="1"/>
        <c:crossBetween val="between"/>
        <c:majorUnit val="5"/>
        <c:minorUnit val="1"/>
      </c:valAx>
      <c:spPr>
        <a:noFill/>
        <a:ln>
          <a:noFill/>
        </a:ln>
        <a:effectLst/>
      </c:spPr>
    </c:plotArea>
    <c:legend>
      <c:legendPos val="b"/>
      <c:legendEntry>
        <c:idx val="2"/>
        <c:delete val="1"/>
      </c:legendEntry>
      <c:layout>
        <c:manualLayout>
          <c:xMode val="edge"/>
          <c:yMode val="edge"/>
          <c:x val="0.20428326585359796"/>
          <c:y val="9.6689591802040453E-2"/>
          <c:w val="0.59887776646215751"/>
          <c:h val="5.548743419873923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PGX5 - October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5770496496622086"/>
          <c:y val="0.19305039692337556"/>
          <c:w val="0.81629031174209121"/>
          <c:h val="0.69586356608904731"/>
        </c:manualLayout>
      </c:layout>
      <c:lineChart>
        <c:grouping val="standard"/>
        <c:varyColors val="0"/>
        <c:ser>
          <c:idx val="0"/>
          <c:order val="0"/>
          <c:tx>
            <c:strRef>
              <c:f>'PGX5 - CHART'!$C$4</c:f>
              <c:strCache>
                <c:ptCount val="1"/>
                <c:pt idx="0">
                  <c:v>Profit / Loss (£)</c:v>
                </c:pt>
              </c:strCache>
            </c:strRef>
          </c:tx>
          <c:spPr>
            <a:ln w="25400" cap="rnd">
              <a:solidFill>
                <a:schemeClr val="accent1"/>
              </a:solidFill>
              <a:round/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cat>
            <c:numRef>
              <c:f>'PGX5 - CHART'!$B$5:$B$36</c:f>
              <c:numCache>
                <c:formatCode>0</c:formatCode>
                <c:ptCount val="32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</c:numCache>
            </c:numRef>
          </c:cat>
          <c:val>
            <c:numRef>
              <c:f>'PGX5 - CHART'!$C$5:$C$36</c:f>
              <c:numCache>
                <c:formatCode>0.00</c:formatCode>
                <c:ptCount val="32"/>
                <c:pt idx="0">
                  <c:v>0</c:v>
                </c:pt>
                <c:pt idx="1">
                  <c:v>-60.606060606060609</c:v>
                </c:pt>
                <c:pt idx="2">
                  <c:v>-56.93296602387511</c:v>
                </c:pt>
                <c:pt idx="3">
                  <c:v>64.991913626624367</c:v>
                </c:pt>
                <c:pt idx="4">
                  <c:v>-57.421387090708407</c:v>
                </c:pt>
                <c:pt idx="5">
                  <c:v>-53.941303024604863</c:v>
                </c:pt>
                <c:pt idx="6">
                  <c:v>-50.672133144325784</c:v>
                </c:pt>
                <c:pt idx="7">
                  <c:v>0</c:v>
                </c:pt>
                <c:pt idx="8">
                  <c:v>0</c:v>
                </c:pt>
                <c:pt idx="9">
                  <c:v>-47.6010947719424</c:v>
                </c:pt>
                <c:pt idx="10">
                  <c:v>41.630763521606951</c:v>
                </c:pt>
                <c:pt idx="11">
                  <c:v>-47.239256514346309</c:v>
                </c:pt>
                <c:pt idx="12">
                  <c:v>-44.376271271052595</c:v>
                </c:pt>
                <c:pt idx="13">
                  <c:v>49.023677135075566</c:v>
                </c:pt>
                <c:pt idx="14">
                  <c:v>-44.657932232508536</c:v>
                </c:pt>
                <c:pt idx="15">
                  <c:v>0</c:v>
                </c:pt>
                <c:pt idx="16">
                  <c:v>0</c:v>
                </c:pt>
                <c:pt idx="17">
                  <c:v>-41.951390885083775</c:v>
                </c:pt>
                <c:pt idx="18">
                  <c:v>52.524158391540276</c:v>
                </c:pt>
                <c:pt idx="19">
                  <c:v>-42.592164673353871</c:v>
                </c:pt>
                <c:pt idx="20">
                  <c:v>-40.010821359817271</c:v>
                </c:pt>
                <c:pt idx="21">
                  <c:v>37.57088872634769</c:v>
                </c:pt>
                <c:pt idx="22">
                  <c:v>41.409628984963135</c:v>
                </c:pt>
                <c:pt idx="23">
                  <c:v>-42.372621138695663</c:v>
                </c:pt>
                <c:pt idx="24">
                  <c:v>-39.804583493926231</c:v>
                </c:pt>
                <c:pt idx="25">
                  <c:v>-37.392184494294341</c:v>
                </c:pt>
                <c:pt idx="26">
                  <c:v>33.046532798157436</c:v>
                </c:pt>
                <c:pt idx="27">
                  <c:v>-37.128811664225431</c:v>
                </c:pt>
                <c:pt idx="28">
                  <c:v>47.853412657661693</c:v>
                </c:pt>
                <c:pt idx="29">
                  <c:v>-37.778787482009449</c:v>
                </c:pt>
                <c:pt idx="30">
                  <c:v>-35.4891639982513</c:v>
                </c:pt>
                <c:pt idx="31">
                  <c:v>-33.338305574114855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019-4EC2-987F-F97537DC0EE5}"/>
            </c:ext>
          </c:extLst>
        </c:ser>
        <c:ser>
          <c:idx val="1"/>
          <c:order val="1"/>
          <c:tx>
            <c:strRef>
              <c:f>'PGX5 - CHART'!$D$4</c:f>
              <c:strCache>
                <c:ptCount val="1"/>
                <c:pt idx="0">
                  <c:v>Acc Bank (£)</c:v>
                </c:pt>
              </c:strCache>
            </c:strRef>
          </c:tx>
          <c:spPr>
            <a:ln w="25400" cap="rnd">
              <a:solidFill>
                <a:srgbClr val="00CC00"/>
              </a:solidFill>
              <a:round/>
            </a:ln>
            <a:effectLst>
              <a:glow rad="101600">
                <a:schemeClr val="accent4">
                  <a:alpha val="15000"/>
                </a:schemeClr>
              </a:glow>
            </a:effectLst>
          </c:spPr>
          <c:marker>
            <c:symbol val="none"/>
          </c:marker>
          <c:cat>
            <c:numRef>
              <c:f>'PGX5 - CHART'!$B$5:$B$36</c:f>
              <c:numCache>
                <c:formatCode>0</c:formatCode>
                <c:ptCount val="32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</c:numCache>
            </c:numRef>
          </c:cat>
          <c:val>
            <c:numRef>
              <c:f>'PGX5 - CHART'!$D$5:$D$36</c:f>
              <c:numCache>
                <c:formatCode>0.00</c:formatCode>
                <c:ptCount val="32"/>
                <c:pt idx="0">
                  <c:v>0</c:v>
                </c:pt>
                <c:pt idx="1">
                  <c:v>-60.606060606060609</c:v>
                </c:pt>
                <c:pt idx="2">
                  <c:v>-117.53902662993572</c:v>
                </c:pt>
                <c:pt idx="3">
                  <c:v>-52.547113003311352</c:v>
                </c:pt>
                <c:pt idx="4">
                  <c:v>-109.96850009401976</c:v>
                </c:pt>
                <c:pt idx="5">
                  <c:v>-163.90980311862461</c:v>
                </c:pt>
                <c:pt idx="6">
                  <c:v>-214.58193626295039</c:v>
                </c:pt>
                <c:pt idx="7">
                  <c:v>-214.58193626295039</c:v>
                </c:pt>
                <c:pt idx="8">
                  <c:v>-214.58193626295039</c:v>
                </c:pt>
                <c:pt idx="9">
                  <c:v>-262.18303103489279</c:v>
                </c:pt>
                <c:pt idx="10">
                  <c:v>-220.55226751328584</c:v>
                </c:pt>
                <c:pt idx="11">
                  <c:v>-267.79152402763214</c:v>
                </c:pt>
                <c:pt idx="12">
                  <c:v>-312.16779529868472</c:v>
                </c:pt>
                <c:pt idx="13">
                  <c:v>-263.14411816360916</c:v>
                </c:pt>
                <c:pt idx="14">
                  <c:v>-307.80205039611769</c:v>
                </c:pt>
                <c:pt idx="15">
                  <c:v>-307.80205039611769</c:v>
                </c:pt>
                <c:pt idx="16">
                  <c:v>-307.80205039611769</c:v>
                </c:pt>
                <c:pt idx="17">
                  <c:v>-349.75344128120145</c:v>
                </c:pt>
                <c:pt idx="18">
                  <c:v>-297.22928288966119</c:v>
                </c:pt>
                <c:pt idx="19">
                  <c:v>-339.82144756301506</c:v>
                </c:pt>
                <c:pt idx="20">
                  <c:v>-379.83226892283233</c:v>
                </c:pt>
                <c:pt idx="21">
                  <c:v>-342.26138019648465</c:v>
                </c:pt>
                <c:pt idx="22">
                  <c:v>-300.8517512115215</c:v>
                </c:pt>
                <c:pt idx="23">
                  <c:v>-343.22437235021715</c:v>
                </c:pt>
                <c:pt idx="24">
                  <c:v>-383.02895584414341</c:v>
                </c:pt>
                <c:pt idx="25">
                  <c:v>-420.42114033843774</c:v>
                </c:pt>
                <c:pt idx="26">
                  <c:v>-387.37460754028029</c:v>
                </c:pt>
                <c:pt idx="27">
                  <c:v>-424.50341920450575</c:v>
                </c:pt>
                <c:pt idx="28">
                  <c:v>-376.65000654684405</c:v>
                </c:pt>
                <c:pt idx="29">
                  <c:v>-414.42879402885353</c:v>
                </c:pt>
                <c:pt idx="30">
                  <c:v>-449.91795802710482</c:v>
                </c:pt>
                <c:pt idx="31">
                  <c:v>-483.25626360121964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019-4EC2-987F-F97537DC0E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7754408"/>
        <c:axId val="677754736"/>
      </c:lineChart>
      <c:catAx>
        <c:axId val="6777544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cap="all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cap="all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54736"/>
        <c:crosses val="autoZero"/>
        <c:auto val="1"/>
        <c:lblAlgn val="ctr"/>
        <c:lblOffset val="100"/>
        <c:noMultiLvlLbl val="0"/>
      </c:catAx>
      <c:valAx>
        <c:axId val="677754736"/>
        <c:scaling>
          <c:orientation val="minMax"/>
          <c:max val="500"/>
          <c:min val="-500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cap="all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ACC Bank (£)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cap="all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54408"/>
        <c:crosses val="autoZero"/>
        <c:crossBetween val="between"/>
        <c:majorUnit val="1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894083652387488"/>
          <c:y val="0.11034452198830347"/>
          <c:w val="0.42117879019772708"/>
          <c:h val="6.089349902784183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PR0-XCS</a:t>
            </a:r>
            <a:r>
              <a:rPr lang="en-US" baseline="0"/>
              <a:t> - October 2025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370143447015194"/>
          <c:y val="0.20396298676951097"/>
          <c:w val="0.8636996954733509"/>
          <c:h val="0.6902086346349563"/>
        </c:manualLayout>
      </c:layout>
      <c:lineChart>
        <c:grouping val="standard"/>
        <c:varyColors val="0"/>
        <c:ser>
          <c:idx val="0"/>
          <c:order val="0"/>
          <c:tx>
            <c:strRef>
              <c:f>'PXCS - CHART'!$C$4</c:f>
              <c:strCache>
                <c:ptCount val="1"/>
                <c:pt idx="0">
                  <c:v>Day Points: Profit / Loss</c:v>
                </c:pt>
              </c:strCache>
            </c:strRef>
          </c:tx>
          <c:spPr>
            <a:ln w="25400" cap="rnd">
              <a:solidFill>
                <a:schemeClr val="accent1"/>
              </a:solidFill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cat>
            <c:numRef>
              <c:f>'PXCS - CHART'!$B$5:$B$35</c:f>
              <c:numCache>
                <c:formatCode>0</c:formatCode>
                <c:ptCount val="3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</c:numCache>
            </c:numRef>
          </c:cat>
          <c:val>
            <c:numRef>
              <c:f>'PXCS - CHART'!$C$5:$C$35</c:f>
              <c:numCache>
                <c:formatCode>0.00</c:formatCode>
                <c:ptCount val="31"/>
                <c:pt idx="0">
                  <c:v>0</c:v>
                </c:pt>
                <c:pt idx="1">
                  <c:v>4.3956000000000217E-2</c:v>
                </c:pt>
                <c:pt idx="2">
                  <c:v>-2.9970000000000003</c:v>
                </c:pt>
                <c:pt idx="3">
                  <c:v>8.991000000000049E-2</c:v>
                </c:pt>
                <c:pt idx="4">
                  <c:v>-2.9970000000000003</c:v>
                </c:pt>
                <c:pt idx="5">
                  <c:v>-2.9970000000000003</c:v>
                </c:pt>
                <c:pt idx="6">
                  <c:v>-0.99900000000000011</c:v>
                </c:pt>
                <c:pt idx="7">
                  <c:v>0</c:v>
                </c:pt>
                <c:pt idx="8">
                  <c:v>0</c:v>
                </c:pt>
                <c:pt idx="9">
                  <c:v>-1.998</c:v>
                </c:pt>
                <c:pt idx="10">
                  <c:v>-1.998</c:v>
                </c:pt>
                <c:pt idx="11">
                  <c:v>-1.998</c:v>
                </c:pt>
                <c:pt idx="12">
                  <c:v>-1.998</c:v>
                </c:pt>
                <c:pt idx="13">
                  <c:v>-1.998</c:v>
                </c:pt>
                <c:pt idx="14">
                  <c:v>-1.998</c:v>
                </c:pt>
                <c:pt idx="15">
                  <c:v>0</c:v>
                </c:pt>
                <c:pt idx="16">
                  <c:v>0</c:v>
                </c:pt>
                <c:pt idx="17">
                  <c:v>-1.998</c:v>
                </c:pt>
                <c:pt idx="18">
                  <c:v>6.2910360000000001</c:v>
                </c:pt>
                <c:pt idx="19">
                  <c:v>-2.9970000000000003</c:v>
                </c:pt>
                <c:pt idx="20">
                  <c:v>-0.99900000000000011</c:v>
                </c:pt>
                <c:pt idx="21">
                  <c:v>-1.998</c:v>
                </c:pt>
                <c:pt idx="22">
                  <c:v>2.2510799999999995</c:v>
                </c:pt>
                <c:pt idx="23">
                  <c:v>-1.998</c:v>
                </c:pt>
                <c:pt idx="24">
                  <c:v>1.2720600000000002</c:v>
                </c:pt>
                <c:pt idx="25">
                  <c:v>-2.9970000000000003</c:v>
                </c:pt>
                <c:pt idx="26">
                  <c:v>1.5983999999999994</c:v>
                </c:pt>
                <c:pt idx="27">
                  <c:v>-0.99900000000000011</c:v>
                </c:pt>
                <c:pt idx="28">
                  <c:v>2.2251060000000003</c:v>
                </c:pt>
                <c:pt idx="29">
                  <c:v>-1.998</c:v>
                </c:pt>
                <c:pt idx="30">
                  <c:v>-1.998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E47-4275-A2AC-60BA5D23CDF7}"/>
            </c:ext>
          </c:extLst>
        </c:ser>
        <c:ser>
          <c:idx val="1"/>
          <c:order val="1"/>
          <c:tx>
            <c:strRef>
              <c:f>'PXCS - CHART'!$D$4</c:f>
              <c:strCache>
                <c:ptCount val="1"/>
                <c:pt idx="0">
                  <c:v>Accumulated Points</c:v>
                </c:pt>
              </c:strCache>
            </c:strRef>
          </c:tx>
          <c:spPr>
            <a:ln w="25400" cap="rnd">
              <a:solidFill>
                <a:srgbClr val="00CC00"/>
              </a:solidFill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cat>
            <c:numRef>
              <c:f>'PXCS - CHART'!$B$5:$B$35</c:f>
              <c:numCache>
                <c:formatCode>0</c:formatCode>
                <c:ptCount val="3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</c:numCache>
            </c:numRef>
          </c:cat>
          <c:val>
            <c:numRef>
              <c:f>'PXCS - CHART'!$D$5:$D$35</c:f>
              <c:numCache>
                <c:formatCode>0.00</c:formatCode>
                <c:ptCount val="31"/>
                <c:pt idx="0">
                  <c:v>50</c:v>
                </c:pt>
                <c:pt idx="1">
                  <c:v>50.043956000000001</c:v>
                </c:pt>
                <c:pt idx="2">
                  <c:v>47.046956000000002</c:v>
                </c:pt>
                <c:pt idx="3">
                  <c:v>47.136866000000005</c:v>
                </c:pt>
                <c:pt idx="4">
                  <c:v>44.139866000000005</c:v>
                </c:pt>
                <c:pt idx="5">
                  <c:v>41.142866000000005</c:v>
                </c:pt>
                <c:pt idx="6">
                  <c:v>40.143866000000003</c:v>
                </c:pt>
                <c:pt idx="7">
                  <c:v>40.143866000000003</c:v>
                </c:pt>
                <c:pt idx="8">
                  <c:v>40.143866000000003</c:v>
                </c:pt>
                <c:pt idx="9">
                  <c:v>38.145866000000005</c:v>
                </c:pt>
                <c:pt idx="10">
                  <c:v>36.147866000000008</c:v>
                </c:pt>
                <c:pt idx="11">
                  <c:v>34.14986600000001</c:v>
                </c:pt>
                <c:pt idx="12">
                  <c:v>32.151866000000012</c:v>
                </c:pt>
                <c:pt idx="13">
                  <c:v>30.153866000000011</c:v>
                </c:pt>
                <c:pt idx="14">
                  <c:v>28.15586600000001</c:v>
                </c:pt>
                <c:pt idx="15">
                  <c:v>28.15586600000001</c:v>
                </c:pt>
                <c:pt idx="16">
                  <c:v>28.15586600000001</c:v>
                </c:pt>
                <c:pt idx="17">
                  <c:v>26.157866000000009</c:v>
                </c:pt>
                <c:pt idx="18">
                  <c:v>32.448902000000011</c:v>
                </c:pt>
                <c:pt idx="19">
                  <c:v>29.451902000000011</c:v>
                </c:pt>
                <c:pt idx="20">
                  <c:v>28.452902000000012</c:v>
                </c:pt>
                <c:pt idx="21">
                  <c:v>26.454902000000011</c:v>
                </c:pt>
                <c:pt idx="22">
                  <c:v>28.705982000000009</c:v>
                </c:pt>
                <c:pt idx="23">
                  <c:v>26.707982000000008</c:v>
                </c:pt>
                <c:pt idx="24">
                  <c:v>27.980042000000008</c:v>
                </c:pt>
                <c:pt idx="25">
                  <c:v>24.983042000000008</c:v>
                </c:pt>
                <c:pt idx="26">
                  <c:v>26.581442000000006</c:v>
                </c:pt>
                <c:pt idx="27">
                  <c:v>25.582442000000007</c:v>
                </c:pt>
                <c:pt idx="28">
                  <c:v>27.807548000000008</c:v>
                </c:pt>
                <c:pt idx="29">
                  <c:v>25.809548000000007</c:v>
                </c:pt>
                <c:pt idx="30">
                  <c:v>23.811548000000005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E47-4275-A2AC-60BA5D23CD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2084408"/>
        <c:axId val="672081456"/>
      </c:lineChart>
      <c:catAx>
        <c:axId val="6720844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low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2081456"/>
        <c:crosses val="autoZero"/>
        <c:auto val="1"/>
        <c:lblAlgn val="ctr"/>
        <c:lblOffset val="100"/>
        <c:noMultiLvlLbl val="0"/>
      </c:catAx>
      <c:valAx>
        <c:axId val="672081456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Points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2084408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76200</xdr:colOff>
      <xdr:row>1</xdr:row>
      <xdr:rowOff>38100</xdr:rowOff>
    </xdr:from>
    <xdr:to>
      <xdr:col>5</xdr:col>
      <xdr:colOff>1207770</xdr:colOff>
      <xdr:row>3</xdr:row>
      <xdr:rowOff>333375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52550" y="133350"/>
          <a:ext cx="3600450" cy="105727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19049</xdr:rowOff>
    </xdr:from>
    <xdr:to>
      <xdr:col>2</xdr:col>
      <xdr:colOff>828674</xdr:colOff>
      <xdr:row>3</xdr:row>
      <xdr:rowOff>371474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2400" y="114299"/>
          <a:ext cx="1104899" cy="11144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276225</xdr:colOff>
      <xdr:row>2</xdr:row>
      <xdr:rowOff>185737</xdr:rowOff>
    </xdr:from>
    <xdr:to>
      <xdr:col>14</xdr:col>
      <xdr:colOff>219075</xdr:colOff>
      <xdr:row>22</xdr:row>
      <xdr:rowOff>161925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23808</xdr:colOff>
      <xdr:row>1</xdr:row>
      <xdr:rowOff>142878</xdr:rowOff>
    </xdr:from>
    <xdr:to>
      <xdr:col>11</xdr:col>
      <xdr:colOff>647699</xdr:colOff>
      <xdr:row>4</xdr:row>
      <xdr:rowOff>95253</xdr:rowOff>
    </xdr:to>
    <xdr:sp macro="" textlink="">
      <xdr:nvSpPr>
        <xdr:cNvPr id="4" name="Bent Arrow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 rot="5400000">
          <a:off x="8598691" y="-164305"/>
          <a:ext cx="1019175" cy="2033591"/>
        </a:xfrm>
        <a:prstGeom prst="bentArrow">
          <a:avLst>
            <a:gd name="adj1" fmla="val 25000"/>
            <a:gd name="adj2" fmla="val 25746"/>
            <a:gd name="adj3" fmla="val 25000"/>
            <a:gd name="adj4" fmla="val 43750"/>
          </a:avLst>
        </a:prstGeom>
        <a:gradFill flip="none" rotWithShape="1">
          <a:gsLst>
            <a:gs pos="91000">
              <a:srgbClr val="00CC00">
                <a:alpha val="78000"/>
              </a:srgbClr>
            </a:gs>
            <a:gs pos="0">
              <a:srgbClr val="FFFF00"/>
            </a:gs>
            <a:gs pos="56000">
              <a:schemeClr val="accent4">
                <a:lumMod val="30000"/>
                <a:lumOff val="70000"/>
              </a:schemeClr>
            </a:gs>
          </a:gsLst>
          <a:lin ang="5400000" scaled="1"/>
          <a:tileRect/>
        </a:gra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1</xdr:col>
      <xdr:colOff>66675</xdr:colOff>
      <xdr:row>1</xdr:row>
      <xdr:rowOff>57150</xdr:rowOff>
    </xdr:from>
    <xdr:to>
      <xdr:col>2</xdr:col>
      <xdr:colOff>701146</xdr:colOff>
      <xdr:row>3</xdr:row>
      <xdr:rowOff>219075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152400"/>
          <a:ext cx="1015471" cy="962025"/>
        </a:xfrm>
        <a:prstGeom prst="rect">
          <a:avLst/>
        </a:prstGeom>
      </xdr:spPr>
    </xdr:pic>
    <xdr:clientData/>
  </xdr:twoCellAnchor>
  <xdr:twoCellAnchor editAs="oneCell">
    <xdr:from>
      <xdr:col>2</xdr:col>
      <xdr:colOff>800100</xdr:colOff>
      <xdr:row>1</xdr:row>
      <xdr:rowOff>19051</xdr:rowOff>
    </xdr:from>
    <xdr:to>
      <xdr:col>5</xdr:col>
      <xdr:colOff>857250</xdr:colOff>
      <xdr:row>3</xdr:row>
      <xdr:rowOff>247650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76350" y="114301"/>
          <a:ext cx="3676650" cy="102869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213359</xdr:colOff>
      <xdr:row>3</xdr:row>
      <xdr:rowOff>6666</xdr:rowOff>
    </xdr:from>
    <xdr:to>
      <xdr:col>13</xdr:col>
      <xdr:colOff>99060</xdr:colOff>
      <xdr:row>21</xdr:row>
      <xdr:rowOff>20955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57150</xdr:rowOff>
    </xdr:from>
    <xdr:to>
      <xdr:col>2</xdr:col>
      <xdr:colOff>674370</xdr:colOff>
      <xdr:row>3</xdr:row>
      <xdr:rowOff>333375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80975"/>
          <a:ext cx="1038225" cy="1038225"/>
        </a:xfrm>
        <a:prstGeom prst="rect">
          <a:avLst/>
        </a:prstGeom>
      </xdr:spPr>
    </xdr:pic>
    <xdr:clientData/>
  </xdr:twoCellAnchor>
  <xdr:twoCellAnchor editAs="oneCell">
    <xdr:from>
      <xdr:col>2</xdr:col>
      <xdr:colOff>731520</xdr:colOff>
      <xdr:row>1</xdr:row>
      <xdr:rowOff>28575</xdr:rowOff>
    </xdr:from>
    <xdr:to>
      <xdr:col>4</xdr:col>
      <xdr:colOff>1798320</xdr:colOff>
      <xdr:row>3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80160" y="150495"/>
          <a:ext cx="3086100" cy="105727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352424</xdr:colOff>
      <xdr:row>3</xdr:row>
      <xdr:rowOff>0</xdr:rowOff>
    </xdr:from>
    <xdr:to>
      <xdr:col>14</xdr:col>
      <xdr:colOff>438149</xdr:colOff>
      <xdr:row>21</xdr:row>
      <xdr:rowOff>76200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64"/>
  <sheetViews>
    <sheetView showGridLines="0" tabSelected="1" workbookViewId="0">
      <pane ySplit="6" topLeftCell="A7" activePane="bottomLeft" state="frozen"/>
      <selection pane="bottomLeft" activeCell="D43" sqref="D43"/>
    </sheetView>
  </sheetViews>
  <sheetFormatPr defaultRowHeight="14.4" x14ac:dyDescent="0.3"/>
  <cols>
    <col min="1" max="1" width="2.88671875" customWidth="1"/>
    <col min="2" max="2" width="5" style="9" customWidth="1"/>
    <col min="3" max="3" width="13.33203125" customWidth="1"/>
    <col min="4" max="4" width="14.88671875" style="68" customWidth="1"/>
    <col min="5" max="5" width="22.109375" style="69" customWidth="1"/>
    <col min="6" max="6" width="22" style="70" customWidth="1"/>
    <col min="7" max="7" width="20.109375" customWidth="1"/>
    <col min="8" max="8" width="16.44140625" bestFit="1" customWidth="1"/>
    <col min="9" max="9" width="10" style="71" customWidth="1"/>
    <col min="10" max="10" width="12" style="71" bestFit="1" customWidth="1"/>
    <col min="11" max="11" width="11.5546875" customWidth="1"/>
    <col min="12" max="12" width="11.44140625" style="72" customWidth="1"/>
    <col min="13" max="13" width="11.44140625" style="71" bestFit="1" customWidth="1"/>
    <col min="14" max="14" width="12.44140625" style="71" customWidth="1"/>
    <col min="15" max="15" width="12" style="73" customWidth="1"/>
  </cols>
  <sheetData>
    <row r="1" spans="2:15" ht="11.25" customHeight="1" thickBot="1" x14ac:dyDescent="0.35"/>
    <row r="2" spans="2:15" ht="30" customHeight="1" x14ac:dyDescent="0.3">
      <c r="B2" s="223"/>
      <c r="C2" s="224"/>
      <c r="D2" s="224"/>
      <c r="E2" s="224"/>
      <c r="F2" s="225"/>
      <c r="G2" s="214" t="s">
        <v>30</v>
      </c>
      <c r="H2" s="78" t="s">
        <v>31</v>
      </c>
      <c r="I2" s="79">
        <v>100</v>
      </c>
      <c r="J2" s="78" t="s">
        <v>39</v>
      </c>
      <c r="K2" s="79">
        <f>N38+I2</f>
        <v>142.05599999999998</v>
      </c>
      <c r="L2" s="217" t="s">
        <v>33</v>
      </c>
      <c r="M2" s="218"/>
      <c r="N2" s="80">
        <f>I38</f>
        <v>133</v>
      </c>
    </row>
    <row r="3" spans="2:15" ht="30" customHeight="1" x14ac:dyDescent="0.3">
      <c r="B3" s="226"/>
      <c r="C3" s="227"/>
      <c r="D3" s="227"/>
      <c r="E3" s="227"/>
      <c r="F3" s="228"/>
      <c r="G3" s="215"/>
      <c r="H3" s="81" t="s">
        <v>16</v>
      </c>
      <c r="I3" s="82">
        <v>45931</v>
      </c>
      <c r="J3" s="83" t="s">
        <v>34</v>
      </c>
      <c r="K3" s="90">
        <f>K2-I2</f>
        <v>42.055999999999983</v>
      </c>
      <c r="L3" s="219" t="s">
        <v>28</v>
      </c>
      <c r="M3" s="220"/>
      <c r="N3" s="85">
        <f>K3/N2*100</f>
        <v>31.621052631578934</v>
      </c>
    </row>
    <row r="4" spans="2:15" ht="30" customHeight="1" thickBot="1" x14ac:dyDescent="0.35">
      <c r="B4" s="229"/>
      <c r="C4" s="230"/>
      <c r="D4" s="230"/>
      <c r="E4" s="230"/>
      <c r="F4" s="231"/>
      <c r="G4" s="216"/>
      <c r="H4" s="86" t="s">
        <v>35</v>
      </c>
      <c r="I4" s="87">
        <v>27</v>
      </c>
      <c r="J4" s="86" t="s">
        <v>36</v>
      </c>
      <c r="K4" s="88">
        <f>K3/I2*100</f>
        <v>42.055999999999983</v>
      </c>
      <c r="L4" s="221" t="s">
        <v>29</v>
      </c>
      <c r="M4" s="222"/>
      <c r="N4" s="89">
        <f>K3/I2*100</f>
        <v>42.055999999999983</v>
      </c>
    </row>
    <row r="5" spans="2:15" ht="7.5" customHeight="1" x14ac:dyDescent="0.3">
      <c r="K5" s="75"/>
      <c r="L5" s="74"/>
      <c r="M5" s="76"/>
      <c r="N5" s="77"/>
      <c r="O5" s="77"/>
    </row>
    <row r="6" spans="2:15" ht="15.6" x14ac:dyDescent="0.3">
      <c r="B6" s="136" t="s">
        <v>0</v>
      </c>
      <c r="C6" s="91" t="s">
        <v>1</v>
      </c>
      <c r="D6" s="6" t="s">
        <v>50</v>
      </c>
      <c r="E6" s="92" t="s">
        <v>2</v>
      </c>
      <c r="F6" s="6" t="s">
        <v>3</v>
      </c>
      <c r="G6" s="6" t="s">
        <v>4</v>
      </c>
      <c r="H6" s="11" t="s">
        <v>5</v>
      </c>
      <c r="I6" s="11" t="s">
        <v>20</v>
      </c>
      <c r="J6" s="11" t="s">
        <v>22</v>
      </c>
      <c r="K6" s="11" t="s">
        <v>23</v>
      </c>
      <c r="L6" s="11" t="s">
        <v>24</v>
      </c>
      <c r="M6" s="11" t="s">
        <v>25</v>
      </c>
      <c r="N6" s="93" t="s">
        <v>21</v>
      </c>
      <c r="O6"/>
    </row>
    <row r="7" spans="2:15" s="49" customFormat="1" x14ac:dyDescent="0.3">
      <c r="B7" s="166">
        <v>1</v>
      </c>
      <c r="C7" s="51">
        <f>I3</f>
        <v>45931</v>
      </c>
      <c r="D7" s="56" t="s">
        <v>56</v>
      </c>
      <c r="E7" s="56" t="s">
        <v>59</v>
      </c>
      <c r="F7" s="1" t="s">
        <v>53</v>
      </c>
      <c r="G7" s="52" t="s">
        <v>60</v>
      </c>
      <c r="H7" s="123">
        <v>2.2599999999999998</v>
      </c>
      <c r="I7" s="53">
        <v>4</v>
      </c>
      <c r="J7" s="5" t="s">
        <v>45</v>
      </c>
      <c r="K7" s="54" t="s">
        <v>42</v>
      </c>
      <c r="L7" s="2">
        <f t="shared" ref="L7:L19" si="0">IF(K7="w",(H7-1)*I7,-I7)</f>
        <v>-4</v>
      </c>
      <c r="M7" s="125">
        <f t="shared" ref="M7:M19" si="1">IF(K7="w",(L7/100*2),0)</f>
        <v>0</v>
      </c>
      <c r="N7" s="126">
        <f t="shared" ref="N7:N19" si="2">L7-M7</f>
        <v>-4</v>
      </c>
      <c r="O7" s="50"/>
    </row>
    <row r="8" spans="2:15" s="49" customFormat="1" ht="15" thickBot="1" x14ac:dyDescent="0.35">
      <c r="B8" s="166">
        <v>2</v>
      </c>
      <c r="C8" s="61">
        <f>C7+1</f>
        <v>45932</v>
      </c>
      <c r="D8" s="56" t="s">
        <v>57</v>
      </c>
      <c r="E8" s="56" t="s">
        <v>67</v>
      </c>
      <c r="F8" s="1" t="s">
        <v>53</v>
      </c>
      <c r="G8" s="56" t="s">
        <v>69</v>
      </c>
      <c r="H8" s="124">
        <v>2.86</v>
      </c>
      <c r="I8" s="57">
        <v>4</v>
      </c>
      <c r="J8" s="157" t="s">
        <v>54</v>
      </c>
      <c r="K8" s="58" t="s">
        <v>42</v>
      </c>
      <c r="L8" s="160">
        <f t="shared" si="0"/>
        <v>-4</v>
      </c>
      <c r="M8" s="161">
        <f t="shared" si="1"/>
        <v>0</v>
      </c>
      <c r="N8" s="162">
        <f t="shared" si="2"/>
        <v>-4</v>
      </c>
      <c r="O8" s="50"/>
    </row>
    <row r="9" spans="2:15" s="49" customFormat="1" ht="15" thickBot="1" x14ac:dyDescent="0.35">
      <c r="B9" s="166">
        <v>3</v>
      </c>
      <c r="C9" s="158">
        <f>C8+1</f>
        <v>45933</v>
      </c>
      <c r="D9" s="56" t="s">
        <v>70</v>
      </c>
      <c r="E9" s="56" t="s">
        <v>71</v>
      </c>
      <c r="F9" s="1" t="s">
        <v>72</v>
      </c>
      <c r="G9" s="56" t="s">
        <v>73</v>
      </c>
      <c r="H9" s="194">
        <v>2.04</v>
      </c>
      <c r="I9" s="197">
        <v>5</v>
      </c>
      <c r="J9" s="195" t="s">
        <v>51</v>
      </c>
      <c r="K9" s="133" t="s">
        <v>40</v>
      </c>
      <c r="L9" s="55">
        <f t="shared" si="0"/>
        <v>5.2</v>
      </c>
      <c r="M9" s="129">
        <f t="shared" si="1"/>
        <v>0.10400000000000001</v>
      </c>
      <c r="N9" s="130">
        <f t="shared" si="2"/>
        <v>5.0960000000000001</v>
      </c>
      <c r="O9" s="50"/>
    </row>
    <row r="10" spans="2:15" s="49" customFormat="1" x14ac:dyDescent="0.3">
      <c r="B10" s="166">
        <v>4</v>
      </c>
      <c r="C10" s="51">
        <f>C9+1</f>
        <v>45934</v>
      </c>
      <c r="D10" s="56" t="s">
        <v>70</v>
      </c>
      <c r="E10" s="56" t="s">
        <v>89</v>
      </c>
      <c r="F10" s="1" t="s">
        <v>55</v>
      </c>
      <c r="G10" s="52" t="s">
        <v>90</v>
      </c>
      <c r="H10" s="124">
        <v>2.1</v>
      </c>
      <c r="I10" s="196">
        <v>5</v>
      </c>
      <c r="J10" s="5" t="s">
        <v>80</v>
      </c>
      <c r="K10" s="54" t="s">
        <v>42</v>
      </c>
      <c r="L10" s="2">
        <f t="shared" si="0"/>
        <v>-5</v>
      </c>
      <c r="M10" s="125">
        <f t="shared" si="1"/>
        <v>0</v>
      </c>
      <c r="N10" s="126">
        <f t="shared" si="2"/>
        <v>-5</v>
      </c>
      <c r="O10" s="50"/>
    </row>
    <row r="11" spans="2:15" s="49" customFormat="1" x14ac:dyDescent="0.3">
      <c r="B11" s="166">
        <v>5</v>
      </c>
      <c r="C11" s="60">
        <f t="shared" ref="C11:C37" si="3">C10+1</f>
        <v>45935</v>
      </c>
      <c r="D11" s="56" t="s">
        <v>70</v>
      </c>
      <c r="E11" s="56" t="s">
        <v>107</v>
      </c>
      <c r="F11" s="1" t="s">
        <v>55</v>
      </c>
      <c r="G11" s="56" t="s">
        <v>112</v>
      </c>
      <c r="H11" s="124">
        <v>2.0299999999999998</v>
      </c>
      <c r="I11" s="53">
        <v>5</v>
      </c>
      <c r="J11" s="5" t="s">
        <v>54</v>
      </c>
      <c r="K11" s="54" t="s">
        <v>100</v>
      </c>
      <c r="L11" s="2">
        <v>0</v>
      </c>
      <c r="M11" s="125">
        <f t="shared" si="1"/>
        <v>0</v>
      </c>
      <c r="N11" s="126">
        <f t="shared" si="2"/>
        <v>0</v>
      </c>
      <c r="O11" s="50"/>
    </row>
    <row r="12" spans="2:15" s="49" customFormat="1" x14ac:dyDescent="0.3">
      <c r="B12" s="166">
        <v>6</v>
      </c>
      <c r="C12" s="51">
        <f t="shared" si="3"/>
        <v>45936</v>
      </c>
      <c r="D12" s="56" t="s">
        <v>96</v>
      </c>
      <c r="E12" s="56" t="s">
        <v>97</v>
      </c>
      <c r="F12" s="1" t="s">
        <v>72</v>
      </c>
      <c r="G12" s="56" t="s">
        <v>98</v>
      </c>
      <c r="H12" s="124">
        <v>3.4</v>
      </c>
      <c r="I12" s="53">
        <v>5</v>
      </c>
      <c r="J12" s="5" t="s">
        <v>99</v>
      </c>
      <c r="K12" s="54" t="s">
        <v>40</v>
      </c>
      <c r="L12" s="2">
        <f t="shared" si="0"/>
        <v>12</v>
      </c>
      <c r="M12" s="125">
        <f t="shared" si="1"/>
        <v>0.24</v>
      </c>
      <c r="N12" s="126">
        <f t="shared" si="2"/>
        <v>11.76</v>
      </c>
      <c r="O12" s="50"/>
    </row>
    <row r="13" spans="2:15" s="49" customFormat="1" x14ac:dyDescent="0.3">
      <c r="B13" s="166">
        <v>7</v>
      </c>
      <c r="C13" s="170">
        <f t="shared" si="3"/>
        <v>45937</v>
      </c>
      <c r="D13" s="171" t="s">
        <v>92</v>
      </c>
      <c r="E13" s="171"/>
      <c r="F13" s="172"/>
      <c r="G13" s="173"/>
      <c r="H13" s="174"/>
      <c r="I13" s="175"/>
      <c r="J13" s="176"/>
      <c r="K13" s="177"/>
      <c r="L13" s="178">
        <f t="shared" si="0"/>
        <v>0</v>
      </c>
      <c r="M13" s="179">
        <f t="shared" si="1"/>
        <v>0</v>
      </c>
      <c r="N13" s="180">
        <f t="shared" si="2"/>
        <v>0</v>
      </c>
      <c r="O13" s="50"/>
    </row>
    <row r="14" spans="2:15" s="49" customFormat="1" x14ac:dyDescent="0.3">
      <c r="B14" s="166">
        <v>8</v>
      </c>
      <c r="C14" s="170">
        <f t="shared" si="3"/>
        <v>45938</v>
      </c>
      <c r="D14" s="171" t="s">
        <v>92</v>
      </c>
      <c r="E14" s="171"/>
      <c r="F14" s="172"/>
      <c r="G14" s="173"/>
      <c r="H14" s="174"/>
      <c r="I14" s="175"/>
      <c r="J14" s="176"/>
      <c r="K14" s="177"/>
      <c r="L14" s="178">
        <f t="shared" si="0"/>
        <v>0</v>
      </c>
      <c r="M14" s="179">
        <f t="shared" si="1"/>
        <v>0</v>
      </c>
      <c r="N14" s="180">
        <f t="shared" si="2"/>
        <v>0</v>
      </c>
      <c r="O14" s="50"/>
    </row>
    <row r="15" spans="2:15" s="49" customFormat="1" x14ac:dyDescent="0.3">
      <c r="B15" s="166">
        <v>9</v>
      </c>
      <c r="C15" s="61">
        <f t="shared" si="3"/>
        <v>45939</v>
      </c>
      <c r="D15" s="56" t="s">
        <v>93</v>
      </c>
      <c r="E15" s="56" t="s">
        <v>94</v>
      </c>
      <c r="F15" s="1" t="s">
        <v>72</v>
      </c>
      <c r="G15" s="56" t="s">
        <v>95</v>
      </c>
      <c r="H15" s="124">
        <v>2.96</v>
      </c>
      <c r="I15" s="53">
        <v>5</v>
      </c>
      <c r="J15" s="5" t="s">
        <v>51</v>
      </c>
      <c r="K15" s="133" t="s">
        <v>40</v>
      </c>
      <c r="L15" s="59">
        <f t="shared" si="0"/>
        <v>9.8000000000000007</v>
      </c>
      <c r="M15" s="127">
        <f t="shared" si="1"/>
        <v>0.19600000000000001</v>
      </c>
      <c r="N15" s="128">
        <f t="shared" si="2"/>
        <v>9.604000000000001</v>
      </c>
      <c r="O15" s="50"/>
    </row>
    <row r="16" spans="2:15" s="49" customFormat="1" x14ac:dyDescent="0.3">
      <c r="B16" s="166">
        <v>10</v>
      </c>
      <c r="C16" s="61">
        <f t="shared" si="3"/>
        <v>45940</v>
      </c>
      <c r="D16" s="56" t="s">
        <v>93</v>
      </c>
      <c r="E16" s="56" t="s">
        <v>109</v>
      </c>
      <c r="F16" s="1" t="s">
        <v>72</v>
      </c>
      <c r="G16" s="56" t="s">
        <v>110</v>
      </c>
      <c r="H16" s="124">
        <v>2.6</v>
      </c>
      <c r="I16" s="57">
        <v>5</v>
      </c>
      <c r="J16" s="157" t="s">
        <v>111</v>
      </c>
      <c r="K16" s="58" t="s">
        <v>40</v>
      </c>
      <c r="L16" s="59">
        <f>IF(K16="w",(H16-1)*I16,-I16)</f>
        <v>8</v>
      </c>
      <c r="M16" s="127">
        <f>IF(K16="w",(L16/100*2),0)</f>
        <v>0.16</v>
      </c>
      <c r="N16" s="128">
        <f>L16-M16</f>
        <v>7.84</v>
      </c>
      <c r="O16" s="50"/>
    </row>
    <row r="17" spans="2:15" s="49" customFormat="1" x14ac:dyDescent="0.3">
      <c r="B17" s="166">
        <v>11</v>
      </c>
      <c r="C17" s="61">
        <f t="shared" si="3"/>
        <v>45941</v>
      </c>
      <c r="D17" s="56" t="s">
        <v>93</v>
      </c>
      <c r="E17" s="56" t="s">
        <v>116</v>
      </c>
      <c r="F17" s="1" t="s">
        <v>117</v>
      </c>
      <c r="G17" s="56" t="s">
        <v>118</v>
      </c>
      <c r="H17" s="124">
        <v>2.2599999999999998</v>
      </c>
      <c r="I17" s="57">
        <v>5</v>
      </c>
      <c r="J17" s="157" t="s">
        <v>46</v>
      </c>
      <c r="K17" s="58" t="s">
        <v>42</v>
      </c>
      <c r="L17" s="160">
        <f t="shared" si="0"/>
        <v>-5</v>
      </c>
      <c r="M17" s="161">
        <f t="shared" si="1"/>
        <v>0</v>
      </c>
      <c r="N17" s="162">
        <f t="shared" si="2"/>
        <v>-5</v>
      </c>
      <c r="O17" s="50"/>
    </row>
    <row r="18" spans="2:15" s="49" customFormat="1" x14ac:dyDescent="0.3">
      <c r="B18" s="166">
        <v>12</v>
      </c>
      <c r="C18" s="61">
        <f t="shared" si="3"/>
        <v>45942</v>
      </c>
      <c r="D18" s="56" t="s">
        <v>93</v>
      </c>
      <c r="E18" s="56" t="s">
        <v>124</v>
      </c>
      <c r="F18" s="1" t="s">
        <v>53</v>
      </c>
      <c r="G18" s="56" t="s">
        <v>125</v>
      </c>
      <c r="H18" s="124">
        <v>2.86</v>
      </c>
      <c r="I18" s="57">
        <v>5</v>
      </c>
      <c r="J18" s="62" t="s">
        <v>51</v>
      </c>
      <c r="K18" s="58" t="s">
        <v>40</v>
      </c>
      <c r="L18" s="59">
        <f t="shared" si="0"/>
        <v>9.2999999999999989</v>
      </c>
      <c r="M18" s="127">
        <f t="shared" si="1"/>
        <v>0.18599999999999997</v>
      </c>
      <c r="N18" s="128">
        <f t="shared" si="2"/>
        <v>9.113999999999999</v>
      </c>
      <c r="O18" s="50"/>
    </row>
    <row r="19" spans="2:15" s="49" customFormat="1" x14ac:dyDescent="0.3">
      <c r="B19" s="166">
        <v>13</v>
      </c>
      <c r="C19" s="61">
        <f t="shared" si="3"/>
        <v>45943</v>
      </c>
      <c r="D19" s="56" t="s">
        <v>93</v>
      </c>
      <c r="E19" s="56" t="s">
        <v>132</v>
      </c>
      <c r="F19" s="1" t="s">
        <v>120</v>
      </c>
      <c r="G19" s="56" t="s">
        <v>133</v>
      </c>
      <c r="H19" s="124">
        <v>4</v>
      </c>
      <c r="I19" s="57">
        <v>5</v>
      </c>
      <c r="J19" s="62" t="s">
        <v>134</v>
      </c>
      <c r="K19" s="58" t="s">
        <v>40</v>
      </c>
      <c r="L19" s="59">
        <f t="shared" si="0"/>
        <v>15</v>
      </c>
      <c r="M19" s="127">
        <f t="shared" si="1"/>
        <v>0.3</v>
      </c>
      <c r="N19" s="128">
        <f t="shared" si="2"/>
        <v>14.7</v>
      </c>
      <c r="O19" s="50"/>
    </row>
    <row r="20" spans="2:15" s="49" customFormat="1" x14ac:dyDescent="0.3">
      <c r="B20" s="166">
        <v>14</v>
      </c>
      <c r="C20" s="61">
        <f t="shared" si="3"/>
        <v>45944</v>
      </c>
      <c r="D20" s="56" t="s">
        <v>93</v>
      </c>
      <c r="E20" s="56" t="s">
        <v>136</v>
      </c>
      <c r="F20" s="1" t="s">
        <v>120</v>
      </c>
      <c r="G20" s="56" t="s">
        <v>137</v>
      </c>
      <c r="H20" s="124">
        <v>3.25</v>
      </c>
      <c r="I20" s="57">
        <v>5</v>
      </c>
      <c r="J20" s="62" t="s">
        <v>58</v>
      </c>
      <c r="K20" s="58" t="s">
        <v>40</v>
      </c>
      <c r="L20" s="59">
        <f t="shared" ref="L20:L35" si="4">IF(K20="w",(H20-1)*I20,-I20)</f>
        <v>11.25</v>
      </c>
      <c r="M20" s="127">
        <f t="shared" ref="M20:M35" si="5">IF(K20="w",(L20/100*2),0)</f>
        <v>0.22500000000000001</v>
      </c>
      <c r="N20" s="128">
        <f t="shared" ref="N20:N35" si="6">L20-M20</f>
        <v>11.025</v>
      </c>
      <c r="O20" s="50"/>
    </row>
    <row r="21" spans="2:15" s="49" customFormat="1" x14ac:dyDescent="0.3">
      <c r="B21" s="166">
        <v>15</v>
      </c>
      <c r="C21" s="199">
        <f t="shared" si="3"/>
        <v>45945</v>
      </c>
      <c r="D21" s="171" t="s">
        <v>92</v>
      </c>
      <c r="E21" s="171"/>
      <c r="F21" s="172"/>
      <c r="G21" s="171"/>
      <c r="H21" s="184"/>
      <c r="I21" s="200"/>
      <c r="J21" s="201"/>
      <c r="K21" s="202"/>
      <c r="L21" s="203">
        <f t="shared" si="4"/>
        <v>0</v>
      </c>
      <c r="M21" s="204">
        <f t="shared" si="5"/>
        <v>0</v>
      </c>
      <c r="N21" s="205">
        <f t="shared" si="6"/>
        <v>0</v>
      </c>
      <c r="O21" s="50"/>
    </row>
    <row r="22" spans="2:15" s="49" customFormat="1" x14ac:dyDescent="0.3">
      <c r="B22" s="166">
        <v>16</v>
      </c>
      <c r="C22" s="199">
        <f t="shared" si="3"/>
        <v>45946</v>
      </c>
      <c r="D22" s="171" t="s">
        <v>92</v>
      </c>
      <c r="E22" s="171"/>
      <c r="F22" s="172"/>
      <c r="G22" s="171"/>
      <c r="H22" s="184"/>
      <c r="I22" s="200"/>
      <c r="J22" s="201"/>
      <c r="K22" s="202"/>
      <c r="L22" s="203">
        <f t="shared" si="4"/>
        <v>0</v>
      </c>
      <c r="M22" s="204">
        <f t="shared" si="5"/>
        <v>0</v>
      </c>
      <c r="N22" s="205">
        <f t="shared" si="6"/>
        <v>0</v>
      </c>
      <c r="O22" s="50"/>
    </row>
    <row r="23" spans="2:15" s="49" customFormat="1" x14ac:dyDescent="0.3">
      <c r="B23" s="167">
        <v>17</v>
      </c>
      <c r="C23" s="158">
        <f t="shared" si="3"/>
        <v>45947</v>
      </c>
      <c r="D23" s="159" t="s">
        <v>140</v>
      </c>
      <c r="E23" s="159" t="s">
        <v>141</v>
      </c>
      <c r="F23" s="1" t="s">
        <v>120</v>
      </c>
      <c r="G23" s="56" t="s">
        <v>142</v>
      </c>
      <c r="H23" s="124">
        <v>2.86</v>
      </c>
      <c r="I23" s="57">
        <v>5</v>
      </c>
      <c r="J23" s="62" t="s">
        <v>143</v>
      </c>
      <c r="K23" s="58" t="s">
        <v>42</v>
      </c>
      <c r="L23" s="59">
        <f t="shared" si="4"/>
        <v>-5</v>
      </c>
      <c r="M23" s="127">
        <f t="shared" si="5"/>
        <v>0</v>
      </c>
      <c r="N23" s="128">
        <f t="shared" si="6"/>
        <v>-5</v>
      </c>
      <c r="O23" s="50"/>
    </row>
    <row r="24" spans="2:15" s="49" customFormat="1" x14ac:dyDescent="0.3">
      <c r="B24" s="166">
        <v>18</v>
      </c>
      <c r="C24" s="61">
        <f>C23+1</f>
        <v>45948</v>
      </c>
      <c r="D24" s="56" t="s">
        <v>70</v>
      </c>
      <c r="E24" s="56" t="s">
        <v>144</v>
      </c>
      <c r="F24" s="1" t="s">
        <v>72</v>
      </c>
      <c r="G24" s="56" t="s">
        <v>145</v>
      </c>
      <c r="H24" s="124">
        <v>2.66</v>
      </c>
      <c r="I24" s="57">
        <v>5</v>
      </c>
      <c r="J24" s="62" t="s">
        <v>52</v>
      </c>
      <c r="K24" s="58" t="s">
        <v>40</v>
      </c>
      <c r="L24" s="59">
        <f t="shared" si="4"/>
        <v>8.3000000000000007</v>
      </c>
      <c r="M24" s="127">
        <f t="shared" si="5"/>
        <v>0.16600000000000001</v>
      </c>
      <c r="N24" s="128">
        <f t="shared" si="6"/>
        <v>8.1340000000000003</v>
      </c>
      <c r="O24" s="50"/>
    </row>
    <row r="25" spans="2:15" s="49" customFormat="1" x14ac:dyDescent="0.3">
      <c r="B25" s="166">
        <v>19</v>
      </c>
      <c r="C25" s="61">
        <f t="shared" si="3"/>
        <v>45949</v>
      </c>
      <c r="D25" s="56" t="s">
        <v>70</v>
      </c>
      <c r="E25" s="56" t="s">
        <v>155</v>
      </c>
      <c r="F25" s="1" t="s">
        <v>120</v>
      </c>
      <c r="G25" s="56" t="s">
        <v>165</v>
      </c>
      <c r="H25" s="124">
        <v>2.94</v>
      </c>
      <c r="I25" s="57">
        <v>5</v>
      </c>
      <c r="J25" s="62" t="s">
        <v>45</v>
      </c>
      <c r="K25" s="58" t="s">
        <v>42</v>
      </c>
      <c r="L25" s="59">
        <f t="shared" si="4"/>
        <v>-5</v>
      </c>
      <c r="M25" s="127">
        <f t="shared" si="5"/>
        <v>0</v>
      </c>
      <c r="N25" s="128">
        <f t="shared" si="6"/>
        <v>-5</v>
      </c>
      <c r="O25" s="50"/>
    </row>
    <row r="26" spans="2:15" s="49" customFormat="1" x14ac:dyDescent="0.3">
      <c r="B26" s="166">
        <v>20</v>
      </c>
      <c r="C26" s="61">
        <f t="shared" si="3"/>
        <v>45950</v>
      </c>
      <c r="D26" s="56" t="s">
        <v>70</v>
      </c>
      <c r="E26" s="56" t="s">
        <v>163</v>
      </c>
      <c r="F26" s="1" t="s">
        <v>55</v>
      </c>
      <c r="G26" s="56" t="s">
        <v>164</v>
      </c>
      <c r="H26" s="124">
        <v>1.93</v>
      </c>
      <c r="I26" s="57">
        <v>5</v>
      </c>
      <c r="J26" s="62" t="s">
        <v>80</v>
      </c>
      <c r="K26" s="58" t="s">
        <v>42</v>
      </c>
      <c r="L26" s="59">
        <f t="shared" si="4"/>
        <v>-5</v>
      </c>
      <c r="M26" s="127">
        <f t="shared" si="5"/>
        <v>0</v>
      </c>
      <c r="N26" s="128">
        <f t="shared" si="6"/>
        <v>-5</v>
      </c>
      <c r="O26" s="50"/>
    </row>
    <row r="27" spans="2:15" s="49" customFormat="1" x14ac:dyDescent="0.3">
      <c r="B27" s="166">
        <v>21</v>
      </c>
      <c r="C27" s="61">
        <f t="shared" si="3"/>
        <v>45951</v>
      </c>
      <c r="D27" s="56" t="s">
        <v>56</v>
      </c>
      <c r="E27" s="56" t="s">
        <v>158</v>
      </c>
      <c r="F27" s="1" t="s">
        <v>55</v>
      </c>
      <c r="G27" s="56" t="s">
        <v>159</v>
      </c>
      <c r="H27" s="124">
        <v>1.9</v>
      </c>
      <c r="I27" s="57">
        <v>5</v>
      </c>
      <c r="J27" s="62" t="s">
        <v>160</v>
      </c>
      <c r="K27" s="58" t="s">
        <v>40</v>
      </c>
      <c r="L27" s="59">
        <f t="shared" si="4"/>
        <v>4.5</v>
      </c>
      <c r="M27" s="127">
        <f t="shared" si="5"/>
        <v>0.09</v>
      </c>
      <c r="N27" s="128">
        <f t="shared" si="6"/>
        <v>4.41</v>
      </c>
      <c r="O27" s="50"/>
    </row>
    <row r="28" spans="2:15" s="49" customFormat="1" x14ac:dyDescent="0.3">
      <c r="B28" s="166">
        <v>22</v>
      </c>
      <c r="C28" s="61">
        <f t="shared" si="3"/>
        <v>45952</v>
      </c>
      <c r="D28" s="56" t="s">
        <v>56</v>
      </c>
      <c r="E28" s="56" t="s">
        <v>161</v>
      </c>
      <c r="F28" s="1" t="s">
        <v>53</v>
      </c>
      <c r="G28" s="56" t="s">
        <v>162</v>
      </c>
      <c r="H28" s="124">
        <v>2.14</v>
      </c>
      <c r="I28" s="57">
        <v>5</v>
      </c>
      <c r="J28" s="62" t="s">
        <v>46</v>
      </c>
      <c r="K28" s="58" t="s">
        <v>42</v>
      </c>
      <c r="L28" s="59">
        <f t="shared" si="4"/>
        <v>-5</v>
      </c>
      <c r="M28" s="127">
        <f t="shared" si="5"/>
        <v>0</v>
      </c>
      <c r="N28" s="128">
        <f t="shared" si="6"/>
        <v>-5</v>
      </c>
      <c r="O28" s="50"/>
    </row>
    <row r="29" spans="2:15" s="49" customFormat="1" x14ac:dyDescent="0.3">
      <c r="B29" s="167">
        <v>23</v>
      </c>
      <c r="C29" s="158">
        <f t="shared" si="3"/>
        <v>45953</v>
      </c>
      <c r="D29" s="159" t="s">
        <v>57</v>
      </c>
      <c r="E29" s="159" t="s">
        <v>173</v>
      </c>
      <c r="F29" s="1" t="s">
        <v>120</v>
      </c>
      <c r="G29" s="56" t="s">
        <v>172</v>
      </c>
      <c r="H29" s="124">
        <v>2.44</v>
      </c>
      <c r="I29" s="57">
        <v>5</v>
      </c>
      <c r="J29" s="157" t="s">
        <v>45</v>
      </c>
      <c r="K29" s="58" t="s">
        <v>42</v>
      </c>
      <c r="L29" s="59">
        <f t="shared" si="4"/>
        <v>-5</v>
      </c>
      <c r="M29" s="127">
        <f t="shared" si="5"/>
        <v>0</v>
      </c>
      <c r="N29" s="128">
        <f t="shared" si="6"/>
        <v>-5</v>
      </c>
      <c r="O29" s="50"/>
    </row>
    <row r="30" spans="2:15" s="49" customFormat="1" x14ac:dyDescent="0.3">
      <c r="B30" s="166">
        <v>24</v>
      </c>
      <c r="C30" s="61">
        <f>C29+1</f>
        <v>45954</v>
      </c>
      <c r="D30" s="56" t="s">
        <v>70</v>
      </c>
      <c r="E30" s="56" t="s">
        <v>171</v>
      </c>
      <c r="F30" s="1" t="s">
        <v>103</v>
      </c>
      <c r="G30" s="56" t="s">
        <v>104</v>
      </c>
      <c r="H30" s="124">
        <v>1.94</v>
      </c>
      <c r="I30" s="57">
        <v>5</v>
      </c>
      <c r="J30" s="62" t="s">
        <v>44</v>
      </c>
      <c r="K30" s="58" t="s">
        <v>40</v>
      </c>
      <c r="L30" s="59">
        <f t="shared" si="4"/>
        <v>4.6999999999999993</v>
      </c>
      <c r="M30" s="127">
        <f t="shared" si="5"/>
        <v>9.3999999999999986E-2</v>
      </c>
      <c r="N30" s="128">
        <f t="shared" si="6"/>
        <v>4.605999999999999</v>
      </c>
      <c r="O30" s="50"/>
    </row>
    <row r="31" spans="2:15" s="49" customFormat="1" x14ac:dyDescent="0.3">
      <c r="B31" s="166">
        <v>25</v>
      </c>
      <c r="C31" s="61">
        <f t="shared" si="3"/>
        <v>45955</v>
      </c>
      <c r="D31" s="56" t="s">
        <v>70</v>
      </c>
      <c r="E31" s="56" t="s">
        <v>174</v>
      </c>
      <c r="F31" s="1" t="s">
        <v>120</v>
      </c>
      <c r="G31" s="56" t="s">
        <v>175</v>
      </c>
      <c r="H31" s="124">
        <v>3.65</v>
      </c>
      <c r="I31" s="57">
        <v>5</v>
      </c>
      <c r="J31" s="62" t="s">
        <v>185</v>
      </c>
      <c r="K31" s="58" t="s">
        <v>40</v>
      </c>
      <c r="L31" s="59">
        <f t="shared" si="4"/>
        <v>13.25</v>
      </c>
      <c r="M31" s="127">
        <f t="shared" si="5"/>
        <v>0.26500000000000001</v>
      </c>
      <c r="N31" s="128">
        <f t="shared" si="6"/>
        <v>12.984999999999999</v>
      </c>
      <c r="O31" s="50"/>
    </row>
    <row r="32" spans="2:15" s="49" customFormat="1" x14ac:dyDescent="0.3">
      <c r="B32" s="166">
        <v>26</v>
      </c>
      <c r="C32" s="61">
        <f t="shared" si="3"/>
        <v>45956</v>
      </c>
      <c r="D32" s="56" t="s">
        <v>70</v>
      </c>
      <c r="E32" s="56" t="s">
        <v>186</v>
      </c>
      <c r="F32" s="1" t="s">
        <v>72</v>
      </c>
      <c r="G32" s="56" t="s">
        <v>187</v>
      </c>
      <c r="H32" s="124">
        <v>2.42</v>
      </c>
      <c r="I32" s="57">
        <v>5</v>
      </c>
      <c r="J32" s="62" t="s">
        <v>189</v>
      </c>
      <c r="K32" s="58" t="s">
        <v>42</v>
      </c>
      <c r="L32" s="59">
        <f t="shared" si="4"/>
        <v>-5</v>
      </c>
      <c r="M32" s="127">
        <f t="shared" si="5"/>
        <v>0</v>
      </c>
      <c r="N32" s="128">
        <f t="shared" si="6"/>
        <v>-5</v>
      </c>
      <c r="O32" s="50"/>
    </row>
    <row r="33" spans="2:15" s="49" customFormat="1" x14ac:dyDescent="0.3">
      <c r="B33" s="166">
        <v>27</v>
      </c>
      <c r="C33" s="61">
        <f t="shared" si="3"/>
        <v>45957</v>
      </c>
      <c r="D33" s="56" t="s">
        <v>76</v>
      </c>
      <c r="E33" s="56" t="s">
        <v>190</v>
      </c>
      <c r="F33" s="1" t="s">
        <v>55</v>
      </c>
      <c r="G33" s="56" t="s">
        <v>191</v>
      </c>
      <c r="H33" s="124">
        <v>2.4300000000000002</v>
      </c>
      <c r="I33" s="57">
        <v>5</v>
      </c>
      <c r="J33" s="62" t="s">
        <v>80</v>
      </c>
      <c r="K33" s="58" t="s">
        <v>42</v>
      </c>
      <c r="L33" s="59">
        <f t="shared" si="4"/>
        <v>-5</v>
      </c>
      <c r="M33" s="127">
        <f t="shared" si="5"/>
        <v>0</v>
      </c>
      <c r="N33" s="128">
        <f t="shared" si="6"/>
        <v>-5</v>
      </c>
      <c r="O33" s="50"/>
    </row>
    <row r="34" spans="2:15" s="49" customFormat="1" x14ac:dyDescent="0.3">
      <c r="B34" s="166">
        <v>28</v>
      </c>
      <c r="C34" s="61">
        <f t="shared" si="3"/>
        <v>45958</v>
      </c>
      <c r="D34" s="56" t="s">
        <v>81</v>
      </c>
      <c r="E34" s="56" t="s">
        <v>201</v>
      </c>
      <c r="F34" s="1" t="s">
        <v>55</v>
      </c>
      <c r="G34" s="56" t="s">
        <v>202</v>
      </c>
      <c r="H34" s="124">
        <v>2</v>
      </c>
      <c r="I34" s="57">
        <v>5</v>
      </c>
      <c r="J34" s="62" t="s">
        <v>41</v>
      </c>
      <c r="K34" s="58" t="s">
        <v>100</v>
      </c>
      <c r="L34" s="59">
        <v>0</v>
      </c>
      <c r="M34" s="127">
        <f t="shared" si="5"/>
        <v>0</v>
      </c>
      <c r="N34" s="128">
        <f t="shared" si="6"/>
        <v>0</v>
      </c>
      <c r="O34" s="50"/>
    </row>
    <row r="35" spans="2:15" s="49" customFormat="1" x14ac:dyDescent="0.3">
      <c r="B35" s="166">
        <v>29</v>
      </c>
      <c r="C35" s="61">
        <f t="shared" si="3"/>
        <v>45959</v>
      </c>
      <c r="D35" s="56" t="s">
        <v>81</v>
      </c>
      <c r="E35" s="56" t="s">
        <v>199</v>
      </c>
      <c r="F35" s="1" t="s">
        <v>53</v>
      </c>
      <c r="G35" s="56" t="s">
        <v>200</v>
      </c>
      <c r="H35" s="124">
        <v>2.1800000000000002</v>
      </c>
      <c r="I35" s="57">
        <v>5</v>
      </c>
      <c r="J35" s="62" t="s">
        <v>123</v>
      </c>
      <c r="K35" s="58" t="s">
        <v>40</v>
      </c>
      <c r="L35" s="59">
        <f t="shared" si="4"/>
        <v>5.9</v>
      </c>
      <c r="M35" s="127">
        <f t="shared" si="5"/>
        <v>0.11800000000000001</v>
      </c>
      <c r="N35" s="128">
        <f t="shared" si="6"/>
        <v>5.782</v>
      </c>
      <c r="O35" s="50"/>
    </row>
    <row r="36" spans="2:15" s="49" customFormat="1" x14ac:dyDescent="0.3">
      <c r="B36" s="168">
        <v>30</v>
      </c>
      <c r="C36" s="158">
        <f t="shared" si="3"/>
        <v>45960</v>
      </c>
      <c r="D36" s="159" t="s">
        <v>81</v>
      </c>
      <c r="E36" s="159" t="s">
        <v>197</v>
      </c>
      <c r="F36" s="1" t="s">
        <v>55</v>
      </c>
      <c r="G36" s="56" t="s">
        <v>198</v>
      </c>
      <c r="H36" s="124">
        <v>1.82</v>
      </c>
      <c r="I36" s="57">
        <v>5</v>
      </c>
      <c r="J36" s="62" t="s">
        <v>80</v>
      </c>
      <c r="K36" s="58" t="s">
        <v>42</v>
      </c>
      <c r="L36" s="59">
        <f>IF(K36="w",(H36-1)*I36,-I36)</f>
        <v>-5</v>
      </c>
      <c r="M36" s="127">
        <f>IF(K36="w",(L36/100*2),0)</f>
        <v>0</v>
      </c>
      <c r="N36" s="128">
        <f>L36-M36</f>
        <v>-5</v>
      </c>
      <c r="O36" s="50"/>
    </row>
    <row r="37" spans="2:15" s="49" customFormat="1" x14ac:dyDescent="0.3">
      <c r="B37" s="169">
        <v>31</v>
      </c>
      <c r="C37" s="158">
        <f t="shared" si="3"/>
        <v>45961</v>
      </c>
      <c r="D37" s="159" t="s">
        <v>83</v>
      </c>
      <c r="E37" s="159" t="s">
        <v>195</v>
      </c>
      <c r="F37" s="1" t="s">
        <v>53</v>
      </c>
      <c r="G37" s="56" t="s">
        <v>196</v>
      </c>
      <c r="H37" s="124">
        <v>2.2599999999999998</v>
      </c>
      <c r="I37" s="57">
        <v>5</v>
      </c>
      <c r="J37" s="157" t="s">
        <v>54</v>
      </c>
      <c r="K37" s="58" t="s">
        <v>42</v>
      </c>
      <c r="L37" s="59">
        <f>IF(K37="w",(H37-1)*I37,-I37)</f>
        <v>-5</v>
      </c>
      <c r="M37" s="127">
        <f>IF(K37="w",(L37/100*2),0)</f>
        <v>0</v>
      </c>
      <c r="N37" s="128">
        <f>L37-M37</f>
        <v>-5</v>
      </c>
      <c r="O37" s="50"/>
    </row>
    <row r="38" spans="2:15" s="49" customFormat="1" x14ac:dyDescent="0.3">
      <c r="B38" s="137"/>
      <c r="C38" s="138"/>
      <c r="D38" s="139"/>
      <c r="E38" s="140"/>
      <c r="F38" s="141"/>
      <c r="G38" s="141"/>
      <c r="H38" s="141"/>
      <c r="I38" s="142">
        <f>SUM(I7:I37)</f>
        <v>133</v>
      </c>
      <c r="J38" s="143" t="s">
        <v>27</v>
      </c>
      <c r="K38" s="144" t="s">
        <v>11</v>
      </c>
      <c r="L38" s="145">
        <f>SUM(L7:L37)</f>
        <v>44.199999999999996</v>
      </c>
      <c r="M38" s="145">
        <f>SUM(M7:M37)</f>
        <v>2.1440000000000001</v>
      </c>
      <c r="N38" s="146">
        <f>L38-M38</f>
        <v>42.055999999999997</v>
      </c>
      <c r="O38" s="50"/>
    </row>
    <row r="39" spans="2:15" s="49" customFormat="1" x14ac:dyDescent="0.3">
      <c r="B39" s="137"/>
      <c r="C39" s="147"/>
      <c r="D39" s="148"/>
      <c r="E39" s="149"/>
      <c r="F39" s="150"/>
      <c r="G39" s="151"/>
      <c r="H39" s="152"/>
      <c r="I39" s="151"/>
      <c r="J39" s="151"/>
      <c r="K39" s="151"/>
      <c r="L39" s="152"/>
      <c r="M39" s="153"/>
      <c r="N39" s="154"/>
      <c r="O39" s="50"/>
    </row>
    <row r="40" spans="2:15" x14ac:dyDescent="0.3">
      <c r="C40" s="68"/>
      <c r="D40" s="69"/>
      <c r="E40" s="70"/>
      <c r="F40"/>
      <c r="H40" s="71"/>
      <c r="J40"/>
      <c r="K40" s="72"/>
      <c r="L40" s="71"/>
      <c r="N40" s="73"/>
      <c r="O40"/>
    </row>
    <row r="41" spans="2:15" x14ac:dyDescent="0.3">
      <c r="C41" s="68"/>
      <c r="D41" s="69"/>
      <c r="E41" s="70"/>
      <c r="F41"/>
      <c r="H41" s="71"/>
      <c r="J41"/>
      <c r="K41" s="72"/>
      <c r="L41" s="71"/>
      <c r="N41" s="73"/>
      <c r="O41"/>
    </row>
    <row r="42" spans="2:15" x14ac:dyDescent="0.3">
      <c r="C42" s="68"/>
      <c r="D42" s="69"/>
      <c r="E42" s="70"/>
      <c r="F42"/>
      <c r="H42" s="71"/>
      <c r="J42"/>
      <c r="K42" s="72"/>
      <c r="L42" s="71"/>
      <c r="N42" s="73"/>
      <c r="O42"/>
    </row>
    <row r="43" spans="2:15" x14ac:dyDescent="0.3">
      <c r="C43" s="68"/>
      <c r="D43" s="69"/>
      <c r="E43" s="70"/>
      <c r="F43"/>
      <c r="H43" s="71"/>
      <c r="J43"/>
      <c r="K43" s="72"/>
      <c r="L43" s="71"/>
      <c r="N43" s="73"/>
      <c r="O43"/>
    </row>
    <row r="44" spans="2:15" x14ac:dyDescent="0.3">
      <c r="C44" s="68"/>
      <c r="D44" s="69"/>
      <c r="E44" s="70"/>
      <c r="F44"/>
      <c r="H44" s="71"/>
      <c r="J44"/>
      <c r="K44" s="72"/>
      <c r="L44" s="71"/>
      <c r="N44" s="73"/>
      <c r="O44"/>
    </row>
    <row r="45" spans="2:15" x14ac:dyDescent="0.3">
      <c r="C45" s="68"/>
      <c r="D45" s="69"/>
      <c r="E45" s="70"/>
      <c r="F45"/>
      <c r="H45" s="71"/>
      <c r="J45"/>
      <c r="K45" s="72"/>
      <c r="L45" s="71"/>
      <c r="N45" s="73"/>
      <c r="O45"/>
    </row>
    <row r="46" spans="2:15" x14ac:dyDescent="0.3">
      <c r="C46" s="68"/>
      <c r="D46" s="69"/>
      <c r="E46" s="70"/>
      <c r="H46" s="71"/>
      <c r="J46"/>
      <c r="K46" s="72"/>
      <c r="L46" s="71"/>
      <c r="N46" s="73"/>
      <c r="O46"/>
    </row>
    <row r="47" spans="2:15" x14ac:dyDescent="0.3">
      <c r="C47" s="68"/>
      <c r="D47" s="69"/>
      <c r="E47" s="70"/>
      <c r="F47"/>
      <c r="H47" s="71"/>
      <c r="J47"/>
      <c r="K47" s="72"/>
      <c r="L47" s="71"/>
      <c r="N47" s="73"/>
      <c r="O47"/>
    </row>
    <row r="48" spans="2:15" x14ac:dyDescent="0.3">
      <c r="C48" s="68"/>
      <c r="D48" s="69"/>
      <c r="E48" s="70"/>
      <c r="F48"/>
      <c r="H48" s="71"/>
      <c r="J48"/>
      <c r="K48" s="72"/>
      <c r="L48" s="71"/>
      <c r="N48" s="73"/>
      <c r="O48"/>
    </row>
    <row r="49" spans="3:15" x14ac:dyDescent="0.3">
      <c r="C49" s="68"/>
      <c r="D49" s="69"/>
      <c r="E49" s="70"/>
      <c r="F49"/>
      <c r="H49" s="71"/>
      <c r="J49"/>
      <c r="K49" s="72"/>
      <c r="L49" s="71"/>
      <c r="N49" s="73"/>
      <c r="O49"/>
    </row>
    <row r="50" spans="3:15" x14ac:dyDescent="0.3">
      <c r="C50" s="68"/>
      <c r="D50" s="69"/>
      <c r="E50" s="70"/>
      <c r="F50"/>
      <c r="H50" s="71"/>
      <c r="J50"/>
      <c r="K50" s="72"/>
      <c r="L50" s="71"/>
      <c r="N50" s="73"/>
      <c r="O50"/>
    </row>
    <row r="51" spans="3:15" x14ac:dyDescent="0.3">
      <c r="C51" s="68"/>
      <c r="D51" s="69"/>
      <c r="E51" s="70"/>
      <c r="F51"/>
      <c r="H51" s="71"/>
      <c r="J51"/>
      <c r="K51" s="72"/>
      <c r="L51" s="71"/>
      <c r="N51" s="73"/>
      <c r="O51"/>
    </row>
    <row r="52" spans="3:15" x14ac:dyDescent="0.3">
      <c r="C52" s="68"/>
      <c r="D52" s="69"/>
      <c r="E52" s="70"/>
      <c r="F52"/>
      <c r="H52" s="71"/>
      <c r="J52"/>
      <c r="K52" s="72"/>
      <c r="L52" s="71"/>
      <c r="N52" s="73"/>
      <c r="O52"/>
    </row>
    <row r="53" spans="3:15" x14ac:dyDescent="0.3">
      <c r="C53" s="68"/>
      <c r="D53" s="69"/>
      <c r="E53" s="70"/>
      <c r="F53"/>
      <c r="H53" s="71"/>
      <c r="J53"/>
      <c r="K53" s="72"/>
      <c r="L53" s="71"/>
      <c r="N53" s="73"/>
      <c r="O53"/>
    </row>
    <row r="54" spans="3:15" x14ac:dyDescent="0.3">
      <c r="C54" s="68"/>
      <c r="D54" s="69"/>
      <c r="E54" s="70"/>
      <c r="F54"/>
      <c r="H54" s="71"/>
      <c r="J54"/>
      <c r="K54" s="72"/>
      <c r="L54" s="71"/>
      <c r="N54" s="73"/>
      <c r="O54"/>
    </row>
    <row r="55" spans="3:15" x14ac:dyDescent="0.3">
      <c r="C55" s="68"/>
      <c r="D55" s="69"/>
      <c r="E55" s="70"/>
      <c r="F55"/>
      <c r="H55" s="71"/>
      <c r="J55"/>
      <c r="K55" s="72"/>
      <c r="L55" s="71"/>
      <c r="N55" s="73"/>
      <c r="O55"/>
    </row>
    <row r="56" spans="3:15" x14ac:dyDescent="0.3">
      <c r="C56" s="68"/>
      <c r="D56" s="69"/>
      <c r="E56" s="70"/>
      <c r="F56"/>
      <c r="H56" s="71"/>
      <c r="J56"/>
      <c r="K56" s="72"/>
      <c r="L56" s="71"/>
      <c r="N56" s="73"/>
      <c r="O56"/>
    </row>
    <row r="57" spans="3:15" x14ac:dyDescent="0.3">
      <c r="C57" s="68"/>
      <c r="D57" s="69"/>
      <c r="E57" s="70"/>
      <c r="F57"/>
      <c r="H57" s="71"/>
      <c r="J57"/>
      <c r="K57" s="72"/>
      <c r="L57" s="71"/>
      <c r="N57" s="73"/>
      <c r="O57"/>
    </row>
    <row r="58" spans="3:15" x14ac:dyDescent="0.3">
      <c r="C58" s="68"/>
      <c r="D58" s="69"/>
      <c r="E58" s="70"/>
      <c r="F58"/>
      <c r="H58" s="71"/>
      <c r="J58"/>
      <c r="K58" s="72"/>
      <c r="L58" s="71"/>
      <c r="N58" s="73"/>
      <c r="O58"/>
    </row>
    <row r="59" spans="3:15" x14ac:dyDescent="0.3">
      <c r="C59" s="68"/>
      <c r="D59" s="69"/>
      <c r="E59" s="70"/>
      <c r="F59"/>
      <c r="H59" s="71"/>
      <c r="J59"/>
      <c r="K59" s="72"/>
      <c r="L59" s="71"/>
      <c r="N59" s="73"/>
      <c r="O59"/>
    </row>
    <row r="60" spans="3:15" x14ac:dyDescent="0.3">
      <c r="C60" s="68"/>
      <c r="D60" s="69"/>
      <c r="E60" s="70"/>
      <c r="F60"/>
      <c r="H60" s="71"/>
      <c r="J60"/>
      <c r="K60" s="72"/>
      <c r="L60" s="71"/>
      <c r="N60" s="73"/>
      <c r="O60"/>
    </row>
    <row r="61" spans="3:15" x14ac:dyDescent="0.3">
      <c r="C61" s="68"/>
      <c r="D61" s="69"/>
      <c r="E61" s="70"/>
      <c r="F61"/>
      <c r="H61" s="71"/>
      <c r="J61"/>
      <c r="K61" s="72"/>
      <c r="L61" s="71"/>
      <c r="N61" s="73"/>
      <c r="O61"/>
    </row>
    <row r="62" spans="3:15" x14ac:dyDescent="0.3">
      <c r="C62" s="68"/>
      <c r="D62" s="69"/>
      <c r="E62" s="70"/>
      <c r="F62"/>
      <c r="H62" s="71"/>
      <c r="J62"/>
      <c r="K62" s="72"/>
      <c r="L62" s="71"/>
      <c r="N62" s="73"/>
      <c r="O62"/>
    </row>
    <row r="63" spans="3:15" x14ac:dyDescent="0.3">
      <c r="C63" s="68"/>
      <c r="D63" s="69"/>
      <c r="E63" s="70"/>
      <c r="F63"/>
      <c r="H63" s="71"/>
      <c r="J63"/>
      <c r="K63" s="72"/>
      <c r="L63" s="71"/>
      <c r="N63" s="73"/>
      <c r="O63"/>
    </row>
    <row r="64" spans="3:15" x14ac:dyDescent="0.3">
      <c r="C64" s="68"/>
      <c r="D64" s="69"/>
      <c r="E64" s="70"/>
      <c r="F64"/>
      <c r="H64" s="71"/>
      <c r="J64"/>
      <c r="K64" s="72"/>
      <c r="L64" s="71"/>
      <c r="N64" s="73"/>
      <c r="O64"/>
    </row>
  </sheetData>
  <mergeCells count="5">
    <mergeCell ref="G2:G4"/>
    <mergeCell ref="L2:M2"/>
    <mergeCell ref="L3:M3"/>
    <mergeCell ref="L4:M4"/>
    <mergeCell ref="B2:F4"/>
  </mergeCells>
  <phoneticPr fontId="29" type="noConversion"/>
  <conditionalFormatting sqref="K6:K64">
    <cfRule type="cellIs" dxfId="16" priority="21" operator="equal">
      <formula>"L"</formula>
    </cfRule>
    <cfRule type="cellIs" dxfId="15" priority="22" operator="equal">
      <formula>"D"</formula>
    </cfRule>
    <cfRule type="cellIs" dxfId="14" priority="23" operator="equal">
      <formula>"W"</formula>
    </cfRule>
  </conditionalFormatting>
  <conditionalFormatting sqref="L1 L5 L65:L1048576">
    <cfRule type="cellIs" dxfId="13" priority="168" operator="equal">
      <formula>"L"</formula>
    </cfRule>
    <cfRule type="cellIs" dxfId="12" priority="169" operator="equal">
      <formula>"D"</formula>
    </cfRule>
    <cfRule type="cellIs" dxfId="11" priority="170" operator="equal">
      <formula>"W"</formula>
    </cfRule>
  </conditionalFormatting>
  <pageMargins left="0.7" right="0.7" top="0.75" bottom="0.75" header="0.3" footer="0.3"/>
  <pageSetup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D36"/>
  <sheetViews>
    <sheetView showGridLines="0" workbookViewId="0">
      <pane ySplit="2" topLeftCell="A3" activePane="bottomLeft" state="frozen"/>
      <selection pane="bottomLeft" activeCell="P12" sqref="P12"/>
    </sheetView>
  </sheetViews>
  <sheetFormatPr defaultRowHeight="14.4" x14ac:dyDescent="0.3"/>
  <cols>
    <col min="1" max="1" width="3.6640625" customWidth="1"/>
    <col min="3" max="3" width="23" bestFit="1" customWidth="1"/>
    <col min="4" max="4" width="17.88671875" bestFit="1" customWidth="1"/>
  </cols>
  <sheetData>
    <row r="2" spans="2:4" ht="25.2" x14ac:dyDescent="0.45">
      <c r="B2" s="48" t="s">
        <v>126</v>
      </c>
    </row>
    <row r="4" spans="2:4" ht="21" customHeight="1" x14ac:dyDescent="0.3">
      <c r="B4" s="44" t="s">
        <v>0</v>
      </c>
      <c r="C4" s="44" t="s">
        <v>49</v>
      </c>
      <c r="D4" s="44" t="s">
        <v>131</v>
      </c>
    </row>
    <row r="5" spans="2:4" x14ac:dyDescent="0.3">
      <c r="B5" s="47">
        <v>0</v>
      </c>
      <c r="C5" s="45">
        <v>0</v>
      </c>
      <c r="D5" s="46">
        <v>0</v>
      </c>
    </row>
    <row r="6" spans="2:4" x14ac:dyDescent="0.3">
      <c r="B6" s="47">
        <v>1</v>
      </c>
      <c r="C6" s="45">
        <f>'FTR - Results'!N7</f>
        <v>-4</v>
      </c>
      <c r="D6" s="46">
        <f>D5+C6</f>
        <v>-4</v>
      </c>
    </row>
    <row r="7" spans="2:4" x14ac:dyDescent="0.3">
      <c r="B7" s="47">
        <v>2</v>
      </c>
      <c r="C7" s="45">
        <f>'FTR - Results'!N8</f>
        <v>-4</v>
      </c>
      <c r="D7" s="46">
        <f t="shared" ref="D7:D35" si="0">D6+C7</f>
        <v>-8</v>
      </c>
    </row>
    <row r="8" spans="2:4" x14ac:dyDescent="0.3">
      <c r="B8" s="47">
        <v>3</v>
      </c>
      <c r="C8" s="45">
        <f>'FTR - Results'!N9</f>
        <v>5.0960000000000001</v>
      </c>
      <c r="D8" s="46">
        <f t="shared" si="0"/>
        <v>-2.9039999999999999</v>
      </c>
    </row>
    <row r="9" spans="2:4" x14ac:dyDescent="0.3">
      <c r="B9" s="47">
        <v>4</v>
      </c>
      <c r="C9" s="45">
        <f>'FTR - Results'!N10</f>
        <v>-5</v>
      </c>
      <c r="D9" s="46">
        <f t="shared" si="0"/>
        <v>-7.9039999999999999</v>
      </c>
    </row>
    <row r="10" spans="2:4" x14ac:dyDescent="0.3">
      <c r="B10" s="47">
        <v>5</v>
      </c>
      <c r="C10" s="45">
        <f>'FTR - Results'!N11</f>
        <v>0</v>
      </c>
      <c r="D10" s="46">
        <f t="shared" si="0"/>
        <v>-7.9039999999999999</v>
      </c>
    </row>
    <row r="11" spans="2:4" x14ac:dyDescent="0.3">
      <c r="B11" s="47">
        <v>6</v>
      </c>
      <c r="C11" s="45">
        <f>'FTR - Results'!N12</f>
        <v>11.76</v>
      </c>
      <c r="D11" s="46">
        <f t="shared" si="0"/>
        <v>3.8559999999999999</v>
      </c>
    </row>
    <row r="12" spans="2:4" x14ac:dyDescent="0.3">
      <c r="B12" s="47">
        <v>7</v>
      </c>
      <c r="C12" s="45">
        <f>'FTR - Results'!N13</f>
        <v>0</v>
      </c>
      <c r="D12" s="46">
        <f t="shared" si="0"/>
        <v>3.8559999999999999</v>
      </c>
    </row>
    <row r="13" spans="2:4" x14ac:dyDescent="0.3">
      <c r="B13" s="47">
        <v>8</v>
      </c>
      <c r="C13" s="45">
        <f>'FTR - Results'!N14</f>
        <v>0</v>
      </c>
      <c r="D13" s="46">
        <f t="shared" si="0"/>
        <v>3.8559999999999999</v>
      </c>
    </row>
    <row r="14" spans="2:4" x14ac:dyDescent="0.3">
      <c r="B14" s="47">
        <v>9</v>
      </c>
      <c r="C14" s="45">
        <f>'FTR - Results'!N15</f>
        <v>9.604000000000001</v>
      </c>
      <c r="D14" s="46">
        <f t="shared" si="0"/>
        <v>13.46</v>
      </c>
    </row>
    <row r="15" spans="2:4" x14ac:dyDescent="0.3">
      <c r="B15" s="47">
        <v>10</v>
      </c>
      <c r="C15" s="45">
        <f>'FTR - Results'!N16</f>
        <v>7.84</v>
      </c>
      <c r="D15" s="46">
        <f t="shared" si="0"/>
        <v>21.3</v>
      </c>
    </row>
    <row r="16" spans="2:4" x14ac:dyDescent="0.3">
      <c r="B16" s="47">
        <v>11</v>
      </c>
      <c r="C16" s="45">
        <f>'FTR - Results'!N17</f>
        <v>-5</v>
      </c>
      <c r="D16" s="46">
        <f t="shared" si="0"/>
        <v>16.3</v>
      </c>
    </row>
    <row r="17" spans="2:4" x14ac:dyDescent="0.3">
      <c r="B17" s="47">
        <v>12</v>
      </c>
      <c r="C17" s="45">
        <f>'FTR - Results'!N18</f>
        <v>9.113999999999999</v>
      </c>
      <c r="D17" s="46">
        <f t="shared" si="0"/>
        <v>25.414000000000001</v>
      </c>
    </row>
    <row r="18" spans="2:4" x14ac:dyDescent="0.3">
      <c r="B18" s="47">
        <v>13</v>
      </c>
      <c r="C18" s="45">
        <f>'FTR - Results'!N19</f>
        <v>14.7</v>
      </c>
      <c r="D18" s="46">
        <f t="shared" si="0"/>
        <v>40.114000000000004</v>
      </c>
    </row>
    <row r="19" spans="2:4" x14ac:dyDescent="0.3">
      <c r="B19" s="47">
        <v>14</v>
      </c>
      <c r="C19" s="45">
        <f>'FTR - Results'!N20</f>
        <v>11.025</v>
      </c>
      <c r="D19" s="46">
        <f t="shared" si="0"/>
        <v>51.139000000000003</v>
      </c>
    </row>
    <row r="20" spans="2:4" x14ac:dyDescent="0.3">
      <c r="B20" s="47">
        <v>15</v>
      </c>
      <c r="C20" s="45">
        <f>'FTR - Results'!N21</f>
        <v>0</v>
      </c>
      <c r="D20" s="46">
        <f t="shared" si="0"/>
        <v>51.139000000000003</v>
      </c>
    </row>
    <row r="21" spans="2:4" x14ac:dyDescent="0.3">
      <c r="B21" s="47">
        <v>16</v>
      </c>
      <c r="C21" s="45">
        <f>'FTR - Results'!N22</f>
        <v>0</v>
      </c>
      <c r="D21" s="46">
        <f t="shared" si="0"/>
        <v>51.139000000000003</v>
      </c>
    </row>
    <row r="22" spans="2:4" x14ac:dyDescent="0.3">
      <c r="B22" s="47">
        <v>17</v>
      </c>
      <c r="C22" s="45">
        <f>'FTR - Results'!N23</f>
        <v>-5</v>
      </c>
      <c r="D22" s="46">
        <f t="shared" si="0"/>
        <v>46.139000000000003</v>
      </c>
    </row>
    <row r="23" spans="2:4" x14ac:dyDescent="0.3">
      <c r="B23" s="47">
        <v>18</v>
      </c>
      <c r="C23" s="45">
        <f>'FTR - Results'!N24</f>
        <v>8.1340000000000003</v>
      </c>
      <c r="D23" s="46">
        <f t="shared" si="0"/>
        <v>54.273000000000003</v>
      </c>
    </row>
    <row r="24" spans="2:4" x14ac:dyDescent="0.3">
      <c r="B24" s="47">
        <v>19</v>
      </c>
      <c r="C24" s="45">
        <f>'FTR - Results'!N25</f>
        <v>-5</v>
      </c>
      <c r="D24" s="46">
        <f t="shared" si="0"/>
        <v>49.273000000000003</v>
      </c>
    </row>
    <row r="25" spans="2:4" x14ac:dyDescent="0.3">
      <c r="B25" s="47">
        <v>20</v>
      </c>
      <c r="C25" s="45">
        <f>'FTR - Results'!N26</f>
        <v>-5</v>
      </c>
      <c r="D25" s="46">
        <f t="shared" si="0"/>
        <v>44.273000000000003</v>
      </c>
    </row>
    <row r="26" spans="2:4" x14ac:dyDescent="0.3">
      <c r="B26" s="47">
        <v>21</v>
      </c>
      <c r="C26" s="45">
        <f>'FTR - Results'!N27</f>
        <v>4.41</v>
      </c>
      <c r="D26" s="46">
        <f t="shared" si="0"/>
        <v>48.683000000000007</v>
      </c>
    </row>
    <row r="27" spans="2:4" x14ac:dyDescent="0.3">
      <c r="B27" s="47">
        <v>22</v>
      </c>
      <c r="C27" s="45">
        <f>'FTR - Results'!N28</f>
        <v>-5</v>
      </c>
      <c r="D27" s="46">
        <f t="shared" si="0"/>
        <v>43.683000000000007</v>
      </c>
    </row>
    <row r="28" spans="2:4" x14ac:dyDescent="0.3">
      <c r="B28" s="47">
        <v>23</v>
      </c>
      <c r="C28" s="45">
        <f>'FTR - Results'!N29</f>
        <v>-5</v>
      </c>
      <c r="D28" s="46">
        <f t="shared" si="0"/>
        <v>38.683000000000007</v>
      </c>
    </row>
    <row r="29" spans="2:4" x14ac:dyDescent="0.3">
      <c r="B29" s="47">
        <v>24</v>
      </c>
      <c r="C29" s="45">
        <f>'FTR - Results'!N30</f>
        <v>4.605999999999999</v>
      </c>
      <c r="D29" s="46">
        <f t="shared" si="0"/>
        <v>43.289000000000009</v>
      </c>
    </row>
    <row r="30" spans="2:4" x14ac:dyDescent="0.3">
      <c r="B30" s="47">
        <v>25</v>
      </c>
      <c r="C30" s="45">
        <f>'FTR - Results'!N31</f>
        <v>12.984999999999999</v>
      </c>
      <c r="D30" s="46">
        <f t="shared" si="0"/>
        <v>56.274000000000008</v>
      </c>
    </row>
    <row r="31" spans="2:4" x14ac:dyDescent="0.3">
      <c r="B31" s="47">
        <v>26</v>
      </c>
      <c r="C31" s="45">
        <f>'FTR - Results'!N32</f>
        <v>-5</v>
      </c>
      <c r="D31" s="46">
        <f t="shared" si="0"/>
        <v>51.274000000000008</v>
      </c>
    </row>
    <row r="32" spans="2:4" x14ac:dyDescent="0.3">
      <c r="B32" s="47">
        <v>27</v>
      </c>
      <c r="C32" s="45">
        <f>'FTR - Results'!N33</f>
        <v>-5</v>
      </c>
      <c r="D32" s="46">
        <f t="shared" si="0"/>
        <v>46.274000000000008</v>
      </c>
    </row>
    <row r="33" spans="2:4" x14ac:dyDescent="0.3">
      <c r="B33" s="47">
        <v>28</v>
      </c>
      <c r="C33" s="45">
        <f>'FTR - Results'!N34</f>
        <v>0</v>
      </c>
      <c r="D33" s="46">
        <f t="shared" si="0"/>
        <v>46.274000000000008</v>
      </c>
    </row>
    <row r="34" spans="2:4" x14ac:dyDescent="0.3">
      <c r="B34" s="47">
        <v>29</v>
      </c>
      <c r="C34" s="45">
        <f>'FTR - Results'!N35</f>
        <v>5.782</v>
      </c>
      <c r="D34" s="46">
        <f t="shared" si="0"/>
        <v>52.056000000000012</v>
      </c>
    </row>
    <row r="35" spans="2:4" x14ac:dyDescent="0.3">
      <c r="B35" s="47">
        <v>30</v>
      </c>
      <c r="C35" s="45">
        <f>'FTR - Results'!N36</f>
        <v>-5</v>
      </c>
      <c r="D35" s="46">
        <f t="shared" si="0"/>
        <v>47.056000000000012</v>
      </c>
    </row>
    <row r="36" spans="2:4" x14ac:dyDescent="0.3">
      <c r="B36" s="47">
        <v>31</v>
      </c>
      <c r="C36" s="45">
        <f>'FTR - Results'!N37</f>
        <v>-5</v>
      </c>
      <c r="D36" s="46">
        <f>D35+C36</f>
        <v>42.056000000000012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O37"/>
  <sheetViews>
    <sheetView showGridLines="0" workbookViewId="0">
      <pane ySplit="6" topLeftCell="A7" activePane="bottomLeft" state="frozen"/>
      <selection pane="bottomLeft" activeCell="I5" sqref="I5"/>
    </sheetView>
  </sheetViews>
  <sheetFormatPr defaultRowHeight="14.4" x14ac:dyDescent="0.3"/>
  <cols>
    <col min="1" max="1" width="1.44140625" customWidth="1"/>
    <col min="2" max="2" width="5.6640625" customWidth="1"/>
    <col min="3" max="3" width="12.88671875" customWidth="1"/>
    <col min="4" max="4" width="13.33203125" customWidth="1"/>
    <col min="5" max="5" width="28.109375" customWidth="1"/>
    <col min="6" max="6" width="16" customWidth="1"/>
    <col min="7" max="7" width="19" customWidth="1"/>
    <col min="8" max="8" width="10.44140625" customWidth="1"/>
    <col min="9" max="9" width="12" customWidth="1"/>
    <col min="10" max="10" width="11.109375" style="9" customWidth="1"/>
    <col min="11" max="11" width="10" style="19" customWidth="1"/>
    <col min="12" max="12" width="12.44140625" customWidth="1"/>
    <col min="13" max="13" width="9.88671875" style="9" customWidth="1"/>
    <col min="14" max="14" width="13.33203125" customWidth="1"/>
    <col min="15" max="15" width="10.109375" bestFit="1" customWidth="1"/>
  </cols>
  <sheetData>
    <row r="1" spans="2:15" ht="7.5" customHeight="1" thickBot="1" x14ac:dyDescent="0.35"/>
    <row r="2" spans="2:15" ht="42" customHeight="1" x14ac:dyDescent="0.4">
      <c r="B2" s="21"/>
      <c r="C2" s="22"/>
      <c r="D2" s="22"/>
      <c r="E2" s="22"/>
      <c r="F2" s="26"/>
      <c r="G2" s="232" t="s">
        <v>13</v>
      </c>
      <c r="H2" s="32" t="s">
        <v>14</v>
      </c>
      <c r="I2" s="43">
        <v>1000</v>
      </c>
      <c r="J2"/>
      <c r="K2" s="27"/>
      <c r="N2" s="37" t="s">
        <v>15</v>
      </c>
      <c r="O2" s="38">
        <f>O37</f>
        <v>516.74373639878024</v>
      </c>
    </row>
    <row r="3" spans="2:15" ht="21" customHeight="1" x14ac:dyDescent="0.4">
      <c r="B3" s="28"/>
      <c r="C3" s="29"/>
      <c r="D3" s="29"/>
      <c r="E3" s="29"/>
      <c r="F3" s="30"/>
      <c r="G3" s="233"/>
      <c r="H3" s="33" t="s">
        <v>16</v>
      </c>
      <c r="I3" s="34">
        <v>45931</v>
      </c>
      <c r="J3"/>
      <c r="K3" s="27"/>
      <c r="N3" s="39" t="s">
        <v>17</v>
      </c>
      <c r="O3" s="40">
        <f>O2-I2</f>
        <v>-483.25626360121976</v>
      </c>
    </row>
    <row r="4" spans="2:15" ht="21" customHeight="1" thickBot="1" x14ac:dyDescent="0.4">
      <c r="B4" s="23"/>
      <c r="C4" s="24"/>
      <c r="D4" s="25"/>
      <c r="E4" s="25"/>
      <c r="F4" s="31"/>
      <c r="G4" s="234"/>
      <c r="H4" s="35" t="s">
        <v>18</v>
      </c>
      <c r="I4" s="36">
        <v>27</v>
      </c>
      <c r="J4"/>
      <c r="K4" s="27"/>
      <c r="N4" s="41" t="s">
        <v>19</v>
      </c>
      <c r="O4" s="42">
        <f>SUM(O2-I2)/I2*100</f>
        <v>-48.325626360121973</v>
      </c>
    </row>
    <row r="5" spans="2:15" ht="7.5" customHeight="1" x14ac:dyDescent="0.3"/>
    <row r="6" spans="2:15" ht="15.6" x14ac:dyDescent="0.3">
      <c r="B6" s="11" t="s">
        <v>0</v>
      </c>
      <c r="C6" s="6" t="s">
        <v>1</v>
      </c>
      <c r="D6" s="7" t="s">
        <v>50</v>
      </c>
      <c r="E6" s="8" t="s">
        <v>2</v>
      </c>
      <c r="F6" s="7" t="s">
        <v>3</v>
      </c>
      <c r="G6" s="7" t="s">
        <v>4</v>
      </c>
      <c r="H6" s="7" t="s">
        <v>5</v>
      </c>
      <c r="I6" s="7" t="s">
        <v>6</v>
      </c>
      <c r="J6" s="17" t="s">
        <v>9</v>
      </c>
      <c r="K6" s="11" t="s">
        <v>10</v>
      </c>
      <c r="L6" s="13" t="s">
        <v>7</v>
      </c>
      <c r="M6" s="10" t="s">
        <v>11</v>
      </c>
      <c r="N6" s="10" t="s">
        <v>12</v>
      </c>
      <c r="O6" s="7" t="s">
        <v>8</v>
      </c>
    </row>
    <row r="7" spans="2:15" x14ac:dyDescent="0.3">
      <c r="B7" s="15">
        <v>1</v>
      </c>
      <c r="C7" s="14">
        <f>I3</f>
        <v>45931</v>
      </c>
      <c r="D7" s="12" t="s">
        <v>56</v>
      </c>
      <c r="E7" s="12" t="s">
        <v>61</v>
      </c>
      <c r="F7" s="1" t="s">
        <v>55</v>
      </c>
      <c r="G7" s="1" t="s">
        <v>62</v>
      </c>
      <c r="H7" s="124">
        <v>2</v>
      </c>
      <c r="I7" s="18">
        <f t="shared" ref="I7:I12" si="0">L7/16.5</f>
        <v>60.606060606060609</v>
      </c>
      <c r="J7" s="5" t="s">
        <v>63</v>
      </c>
      <c r="K7" s="20" t="s">
        <v>42</v>
      </c>
      <c r="L7" s="3">
        <f>I2</f>
        <v>1000</v>
      </c>
      <c r="M7" s="55">
        <f>IF(K7="w",(H7-1)*I7,-I7)</f>
        <v>-60.606060606060609</v>
      </c>
      <c r="N7" s="55">
        <f>IF(K7="w",(M7/100*2),0)</f>
        <v>0</v>
      </c>
      <c r="O7" s="16">
        <f>L7+M7-N7</f>
        <v>939.39393939393938</v>
      </c>
    </row>
    <row r="8" spans="2:15" x14ac:dyDescent="0.3">
      <c r="B8" s="15">
        <v>2</v>
      </c>
      <c r="C8" s="163">
        <f t="shared" ref="C8:C37" si="1">C7+1</f>
        <v>45932</v>
      </c>
      <c r="D8" s="12" t="s">
        <v>57</v>
      </c>
      <c r="E8" s="12" t="s">
        <v>68</v>
      </c>
      <c r="F8" s="1" t="s">
        <v>74</v>
      </c>
      <c r="G8" s="1" t="s">
        <v>75</v>
      </c>
      <c r="H8" s="124">
        <v>3.3</v>
      </c>
      <c r="I8" s="18">
        <f t="shared" si="0"/>
        <v>56.93296602387511</v>
      </c>
      <c r="J8" s="5" t="s">
        <v>46</v>
      </c>
      <c r="K8" s="20" t="s">
        <v>42</v>
      </c>
      <c r="L8" s="16">
        <f t="shared" ref="L8:L13" si="2">O7</f>
        <v>939.39393939393938</v>
      </c>
      <c r="M8" s="55">
        <f t="shared" ref="M8:M13" si="3">IF(K8="w",(H8-1)*I8,-I8)</f>
        <v>-56.93296602387511</v>
      </c>
      <c r="N8" s="55">
        <f t="shared" ref="N8:N13" si="4">IF(K8="w",(M8/100*2),0)</f>
        <v>0</v>
      </c>
      <c r="O8" s="16">
        <f>L8+M8-N8</f>
        <v>882.46097337006427</v>
      </c>
    </row>
    <row r="9" spans="2:15" x14ac:dyDescent="0.3">
      <c r="B9" s="15">
        <v>3</v>
      </c>
      <c r="C9" s="163">
        <f t="shared" si="1"/>
        <v>45933</v>
      </c>
      <c r="D9" s="12" t="s">
        <v>76</v>
      </c>
      <c r="E9" s="12" t="s">
        <v>77</v>
      </c>
      <c r="F9" s="1" t="s">
        <v>72</v>
      </c>
      <c r="G9" s="1" t="s">
        <v>78</v>
      </c>
      <c r="H9" s="124">
        <v>2.2400000000000002</v>
      </c>
      <c r="I9" s="18">
        <f t="shared" si="0"/>
        <v>53.482483234549349</v>
      </c>
      <c r="J9" s="5" t="s">
        <v>44</v>
      </c>
      <c r="K9" s="20" t="s">
        <v>40</v>
      </c>
      <c r="L9" s="16">
        <f t="shared" si="2"/>
        <v>882.46097337006427</v>
      </c>
      <c r="M9" s="55">
        <f t="shared" si="3"/>
        <v>66.318279210841197</v>
      </c>
      <c r="N9" s="55">
        <f t="shared" si="4"/>
        <v>1.326365584216824</v>
      </c>
      <c r="O9" s="16">
        <f>L9+M9-N9</f>
        <v>947.45288699668868</v>
      </c>
    </row>
    <row r="10" spans="2:15" x14ac:dyDescent="0.3">
      <c r="B10" s="15">
        <v>4</v>
      </c>
      <c r="C10" s="14">
        <f t="shared" si="1"/>
        <v>45934</v>
      </c>
      <c r="D10" s="12" t="s">
        <v>70</v>
      </c>
      <c r="E10" s="4" t="s">
        <v>86</v>
      </c>
      <c r="F10" s="1" t="s">
        <v>72</v>
      </c>
      <c r="G10" s="1" t="s">
        <v>91</v>
      </c>
      <c r="H10" s="124">
        <v>2.38</v>
      </c>
      <c r="I10" s="18">
        <f t="shared" si="0"/>
        <v>57.421387090708407</v>
      </c>
      <c r="J10" s="5" t="s">
        <v>44</v>
      </c>
      <c r="K10" s="20" t="s">
        <v>42</v>
      </c>
      <c r="L10" s="3">
        <f t="shared" si="2"/>
        <v>947.45288699668868</v>
      </c>
      <c r="M10" s="2">
        <f t="shared" si="3"/>
        <v>-57.421387090708407</v>
      </c>
      <c r="N10" s="2">
        <f t="shared" si="4"/>
        <v>0</v>
      </c>
      <c r="O10" s="16">
        <f t="shared" ref="O10:O37" si="5">L10+M10-N10</f>
        <v>890.03149990598024</v>
      </c>
    </row>
    <row r="11" spans="2:15" x14ac:dyDescent="0.3">
      <c r="B11" s="15">
        <v>5</v>
      </c>
      <c r="C11" s="14">
        <f t="shared" si="1"/>
        <v>45935</v>
      </c>
      <c r="D11" s="12" t="s">
        <v>70</v>
      </c>
      <c r="E11" s="4" t="s">
        <v>105</v>
      </c>
      <c r="F11" s="1" t="s">
        <v>74</v>
      </c>
      <c r="G11" s="1" t="s">
        <v>106</v>
      </c>
      <c r="H11" s="124">
        <v>3.3</v>
      </c>
      <c r="I11" s="18">
        <f t="shared" si="0"/>
        <v>53.941303024604863</v>
      </c>
      <c r="J11" s="5" t="s">
        <v>41</v>
      </c>
      <c r="K11" s="20" t="s">
        <v>42</v>
      </c>
      <c r="L11" s="3">
        <f t="shared" si="2"/>
        <v>890.03149990598024</v>
      </c>
      <c r="M11" s="2">
        <f t="shared" si="3"/>
        <v>-53.941303024604863</v>
      </c>
      <c r="N11" s="2">
        <f t="shared" si="4"/>
        <v>0</v>
      </c>
      <c r="O11" s="16">
        <f t="shared" si="5"/>
        <v>836.09019688137539</v>
      </c>
    </row>
    <row r="12" spans="2:15" x14ac:dyDescent="0.3">
      <c r="B12" s="15">
        <v>6</v>
      </c>
      <c r="C12" s="14">
        <f t="shared" si="1"/>
        <v>45936</v>
      </c>
      <c r="D12" s="12" t="s">
        <v>96</v>
      </c>
      <c r="E12" s="4" t="s">
        <v>97</v>
      </c>
      <c r="F12" s="1" t="s">
        <v>103</v>
      </c>
      <c r="G12" s="1" t="s">
        <v>104</v>
      </c>
      <c r="H12" s="124">
        <v>1.82</v>
      </c>
      <c r="I12" s="18">
        <f t="shared" si="0"/>
        <v>50.672133144325784</v>
      </c>
      <c r="J12" s="5" t="s">
        <v>99</v>
      </c>
      <c r="K12" s="20" t="s">
        <v>42</v>
      </c>
      <c r="L12" s="3">
        <f t="shared" si="2"/>
        <v>836.09019688137539</v>
      </c>
      <c r="M12" s="2">
        <f>IF(K12="w",(H12-1)*I12,-I12)</f>
        <v>-50.672133144325784</v>
      </c>
      <c r="N12" s="2">
        <f>IF(K12="w",(M12/100*2),0)</f>
        <v>0</v>
      </c>
      <c r="O12" s="16">
        <f>L12+M12-N12</f>
        <v>785.41806373704958</v>
      </c>
    </row>
    <row r="13" spans="2:15" x14ac:dyDescent="0.3">
      <c r="B13" s="15">
        <v>7</v>
      </c>
      <c r="C13" s="181">
        <f t="shared" si="1"/>
        <v>45937</v>
      </c>
      <c r="D13" s="182" t="s">
        <v>92</v>
      </c>
      <c r="E13" s="183"/>
      <c r="F13" s="172"/>
      <c r="G13" s="172"/>
      <c r="H13" s="184"/>
      <c r="I13" s="185">
        <v>0</v>
      </c>
      <c r="J13" s="176"/>
      <c r="K13" s="186"/>
      <c r="L13" s="187">
        <f t="shared" si="2"/>
        <v>785.41806373704958</v>
      </c>
      <c r="M13" s="178">
        <f t="shared" si="3"/>
        <v>0</v>
      </c>
      <c r="N13" s="178">
        <f t="shared" si="4"/>
        <v>0</v>
      </c>
      <c r="O13" s="187">
        <f t="shared" si="5"/>
        <v>785.41806373704958</v>
      </c>
    </row>
    <row r="14" spans="2:15" x14ac:dyDescent="0.3">
      <c r="B14" s="15">
        <v>8</v>
      </c>
      <c r="C14" s="181">
        <f t="shared" si="1"/>
        <v>45938</v>
      </c>
      <c r="D14" s="182" t="s">
        <v>92</v>
      </c>
      <c r="E14" s="183"/>
      <c r="F14" s="172"/>
      <c r="G14" s="172"/>
      <c r="H14" s="184"/>
      <c r="I14" s="185">
        <v>0</v>
      </c>
      <c r="J14" s="176"/>
      <c r="K14" s="186"/>
      <c r="L14" s="187">
        <f t="shared" ref="L14:L24" si="6">O13</f>
        <v>785.41806373704958</v>
      </c>
      <c r="M14" s="178">
        <f t="shared" ref="M14:M24" si="7">IF(K14="w",(H14-1)*I14,-I14)</f>
        <v>0</v>
      </c>
      <c r="N14" s="178">
        <f t="shared" ref="N14:N24" si="8">IF(K14="w",(M14/100*2),0)</f>
        <v>0</v>
      </c>
      <c r="O14" s="187">
        <f t="shared" si="5"/>
        <v>785.41806373704958</v>
      </c>
    </row>
    <row r="15" spans="2:15" x14ac:dyDescent="0.3">
      <c r="B15" s="15">
        <v>9</v>
      </c>
      <c r="C15" s="14">
        <f t="shared" si="1"/>
        <v>45939</v>
      </c>
      <c r="D15" s="12" t="s">
        <v>93</v>
      </c>
      <c r="E15" s="4" t="s">
        <v>101</v>
      </c>
      <c r="F15" s="1" t="s">
        <v>72</v>
      </c>
      <c r="G15" s="1" t="s">
        <v>102</v>
      </c>
      <c r="H15" s="124">
        <v>2.44</v>
      </c>
      <c r="I15" s="18">
        <f t="shared" ref="I15:I20" si="9">L15/16.5</f>
        <v>47.6010947719424</v>
      </c>
      <c r="J15" s="5" t="s">
        <v>99</v>
      </c>
      <c r="K15" s="20" t="s">
        <v>42</v>
      </c>
      <c r="L15" s="3">
        <f t="shared" si="6"/>
        <v>785.41806373704958</v>
      </c>
      <c r="M15" s="2">
        <f t="shared" si="7"/>
        <v>-47.6010947719424</v>
      </c>
      <c r="N15" s="2">
        <f t="shared" si="8"/>
        <v>0</v>
      </c>
      <c r="O15" s="16">
        <f t="shared" si="5"/>
        <v>737.81696896510721</v>
      </c>
    </row>
    <row r="16" spans="2:15" x14ac:dyDescent="0.3">
      <c r="B16" s="15">
        <v>10</v>
      </c>
      <c r="C16" s="163">
        <f t="shared" si="1"/>
        <v>45940</v>
      </c>
      <c r="D16" s="12" t="s">
        <v>93</v>
      </c>
      <c r="E16" s="4" t="s">
        <v>113</v>
      </c>
      <c r="F16" s="1" t="s">
        <v>114</v>
      </c>
      <c r="G16" s="1" t="s">
        <v>115</v>
      </c>
      <c r="H16" s="124">
        <v>1.95</v>
      </c>
      <c r="I16" s="18">
        <f t="shared" si="9"/>
        <v>44.716179937279222</v>
      </c>
      <c r="J16" s="5" t="s">
        <v>80</v>
      </c>
      <c r="K16" s="20" t="s">
        <v>40</v>
      </c>
      <c r="L16" s="16">
        <f t="shared" si="6"/>
        <v>737.81696896510721</v>
      </c>
      <c r="M16" s="55">
        <f t="shared" si="7"/>
        <v>42.480370940415256</v>
      </c>
      <c r="N16" s="55">
        <f t="shared" si="8"/>
        <v>0.84960741880830515</v>
      </c>
      <c r="O16" s="16">
        <f t="shared" si="5"/>
        <v>779.44773248671413</v>
      </c>
    </row>
    <row r="17" spans="2:15" x14ac:dyDescent="0.3">
      <c r="B17" s="15">
        <v>11</v>
      </c>
      <c r="C17" s="163">
        <f t="shared" si="1"/>
        <v>45941</v>
      </c>
      <c r="D17" s="12" t="s">
        <v>93</v>
      </c>
      <c r="E17" s="4" t="s">
        <v>119</v>
      </c>
      <c r="F17" s="1" t="s">
        <v>120</v>
      </c>
      <c r="G17" s="1" t="s">
        <v>121</v>
      </c>
      <c r="H17" s="124">
        <v>2.5</v>
      </c>
      <c r="I17" s="18">
        <f t="shared" si="9"/>
        <v>47.239256514346309</v>
      </c>
      <c r="J17" s="5" t="s">
        <v>122</v>
      </c>
      <c r="K17" s="20" t="s">
        <v>42</v>
      </c>
      <c r="L17" s="16">
        <f>O16</f>
        <v>779.44773248671413</v>
      </c>
      <c r="M17" s="55">
        <f>IF(K17="w",(H17-1)*I17,-I17)</f>
        <v>-47.239256514346309</v>
      </c>
      <c r="N17" s="55">
        <f>IF(K17="w",(M17/100*2),0)</f>
        <v>0</v>
      </c>
      <c r="O17" s="16">
        <f t="shared" si="5"/>
        <v>732.20847597236786</v>
      </c>
    </row>
    <row r="18" spans="2:15" x14ac:dyDescent="0.3">
      <c r="B18" s="15">
        <v>12</v>
      </c>
      <c r="C18" s="14">
        <f t="shared" si="1"/>
        <v>45942</v>
      </c>
      <c r="D18" s="12" t="s">
        <v>93</v>
      </c>
      <c r="E18" s="4" t="s">
        <v>127</v>
      </c>
      <c r="F18" s="1" t="s">
        <v>120</v>
      </c>
      <c r="G18" s="1" t="s">
        <v>128</v>
      </c>
      <c r="H18" s="124">
        <v>4.2</v>
      </c>
      <c r="I18" s="18">
        <f t="shared" si="9"/>
        <v>44.376271271052595</v>
      </c>
      <c r="J18" s="5" t="s">
        <v>46</v>
      </c>
      <c r="K18" s="20" t="s">
        <v>42</v>
      </c>
      <c r="L18" s="3">
        <f>O17</f>
        <v>732.20847597236786</v>
      </c>
      <c r="M18" s="2">
        <f>IF(K18="w",(H18-1)*I18,-I18)</f>
        <v>-44.376271271052595</v>
      </c>
      <c r="N18" s="2">
        <f>IF(K18="w",(M18/100*2),0)</f>
        <v>0</v>
      </c>
      <c r="O18" s="16">
        <f t="shared" si="5"/>
        <v>687.83220470131528</v>
      </c>
    </row>
    <row r="19" spans="2:15" x14ac:dyDescent="0.3">
      <c r="B19" s="15">
        <v>13</v>
      </c>
      <c r="C19" s="14">
        <f t="shared" si="1"/>
        <v>45943</v>
      </c>
      <c r="D19" s="12" t="s">
        <v>93</v>
      </c>
      <c r="E19" s="4" t="s">
        <v>135</v>
      </c>
      <c r="F19" s="1" t="s">
        <v>103</v>
      </c>
      <c r="G19" s="1" t="s">
        <v>104</v>
      </c>
      <c r="H19" s="124">
        <v>2.2000000000000002</v>
      </c>
      <c r="I19" s="18">
        <f t="shared" si="9"/>
        <v>41.686800284928196</v>
      </c>
      <c r="J19" s="5" t="s">
        <v>43</v>
      </c>
      <c r="K19" s="20" t="s">
        <v>40</v>
      </c>
      <c r="L19" s="3">
        <f>O18</f>
        <v>687.83220470131528</v>
      </c>
      <c r="M19" s="2">
        <f>IF(K19="w",(H19-1)*I19,-I19)</f>
        <v>50.024160341913841</v>
      </c>
      <c r="N19" s="2">
        <f>IF(K19="w",(M19/100*2),0)</f>
        <v>1.0004832068382767</v>
      </c>
      <c r="O19" s="16">
        <f t="shared" si="5"/>
        <v>736.85588183639084</v>
      </c>
    </row>
    <row r="20" spans="2:15" x14ac:dyDescent="0.3">
      <c r="B20" s="15">
        <v>14</v>
      </c>
      <c r="C20" s="14">
        <f t="shared" si="1"/>
        <v>45944</v>
      </c>
      <c r="D20" s="12" t="s">
        <v>93</v>
      </c>
      <c r="E20" s="4" t="s">
        <v>138</v>
      </c>
      <c r="F20" s="1" t="s">
        <v>72</v>
      </c>
      <c r="G20" s="1" t="s">
        <v>139</v>
      </c>
      <c r="H20" s="124">
        <v>2.2999999999999998</v>
      </c>
      <c r="I20" s="18">
        <f t="shared" si="9"/>
        <v>44.657932232508536</v>
      </c>
      <c r="J20" s="5" t="s">
        <v>41</v>
      </c>
      <c r="K20" s="20" t="s">
        <v>42</v>
      </c>
      <c r="L20" s="3">
        <f>O19</f>
        <v>736.85588183639084</v>
      </c>
      <c r="M20" s="2">
        <f>IF(K20="w",(H20-1)*I20,-I20)</f>
        <v>-44.657932232508536</v>
      </c>
      <c r="N20" s="2">
        <f>IF(K20="w",(M20/100*2),0)</f>
        <v>0</v>
      </c>
      <c r="O20" s="16">
        <f t="shared" si="5"/>
        <v>692.19794960388231</v>
      </c>
    </row>
    <row r="21" spans="2:15" x14ac:dyDescent="0.3">
      <c r="B21" s="15">
        <v>15</v>
      </c>
      <c r="C21" s="181">
        <f t="shared" si="1"/>
        <v>45945</v>
      </c>
      <c r="D21" s="182" t="s">
        <v>92</v>
      </c>
      <c r="E21" s="183"/>
      <c r="F21" s="172"/>
      <c r="G21" s="172"/>
      <c r="H21" s="184"/>
      <c r="I21" s="176"/>
      <c r="J21" s="176"/>
      <c r="K21" s="186"/>
      <c r="L21" s="187">
        <f t="shared" si="6"/>
        <v>692.19794960388231</v>
      </c>
      <c r="M21" s="178">
        <f t="shared" si="7"/>
        <v>0</v>
      </c>
      <c r="N21" s="178">
        <f t="shared" si="8"/>
        <v>0</v>
      </c>
      <c r="O21" s="187">
        <f t="shared" si="5"/>
        <v>692.19794960388231</v>
      </c>
    </row>
    <row r="22" spans="2:15" x14ac:dyDescent="0.3">
      <c r="B22" s="15">
        <v>16</v>
      </c>
      <c r="C22" s="181">
        <f t="shared" si="1"/>
        <v>45946</v>
      </c>
      <c r="D22" s="182" t="s">
        <v>92</v>
      </c>
      <c r="E22" s="183"/>
      <c r="F22" s="172"/>
      <c r="G22" s="172"/>
      <c r="H22" s="184"/>
      <c r="I22" s="176"/>
      <c r="J22" s="176"/>
      <c r="K22" s="186"/>
      <c r="L22" s="187">
        <f t="shared" si="6"/>
        <v>692.19794960388231</v>
      </c>
      <c r="M22" s="178">
        <f t="shared" si="7"/>
        <v>0</v>
      </c>
      <c r="N22" s="178">
        <f t="shared" si="8"/>
        <v>0</v>
      </c>
      <c r="O22" s="187">
        <f t="shared" si="5"/>
        <v>692.19794960388231</v>
      </c>
    </row>
    <row r="23" spans="2:15" x14ac:dyDescent="0.3">
      <c r="B23" s="15">
        <v>17</v>
      </c>
      <c r="C23" s="14">
        <f t="shared" si="1"/>
        <v>45947</v>
      </c>
      <c r="D23" s="12" t="s">
        <v>76</v>
      </c>
      <c r="E23" s="4" t="s">
        <v>146</v>
      </c>
      <c r="F23" s="1" t="s">
        <v>72</v>
      </c>
      <c r="G23" s="1" t="s">
        <v>147</v>
      </c>
      <c r="H23" s="124">
        <v>2.1800000000000002</v>
      </c>
      <c r="I23" s="18">
        <f>L23/16.5</f>
        <v>41.951390885083775</v>
      </c>
      <c r="J23" s="5" t="s">
        <v>80</v>
      </c>
      <c r="K23" s="20" t="s">
        <v>42</v>
      </c>
      <c r="L23" s="3">
        <f t="shared" si="6"/>
        <v>692.19794960388231</v>
      </c>
      <c r="M23" s="2">
        <f t="shared" si="7"/>
        <v>-41.951390885083775</v>
      </c>
      <c r="N23" s="2">
        <f t="shared" si="8"/>
        <v>0</v>
      </c>
      <c r="O23" s="16">
        <f t="shared" si="5"/>
        <v>650.2465587187985</v>
      </c>
    </row>
    <row r="24" spans="2:15" x14ac:dyDescent="0.3">
      <c r="B24" s="15">
        <v>18</v>
      </c>
      <c r="C24" s="14">
        <f t="shared" si="1"/>
        <v>45948</v>
      </c>
      <c r="D24" s="12" t="s">
        <v>70</v>
      </c>
      <c r="E24" s="4" t="s">
        <v>148</v>
      </c>
      <c r="F24" s="1" t="s">
        <v>120</v>
      </c>
      <c r="G24" s="1" t="s">
        <v>149</v>
      </c>
      <c r="H24" s="124">
        <v>2.36</v>
      </c>
      <c r="I24" s="18">
        <f>L24/16.5</f>
        <v>39.408882346593849</v>
      </c>
      <c r="J24" s="5" t="s">
        <v>54</v>
      </c>
      <c r="K24" s="20" t="s">
        <v>40</v>
      </c>
      <c r="L24" s="3">
        <f t="shared" si="6"/>
        <v>650.2465587187985</v>
      </c>
      <c r="M24" s="2">
        <f t="shared" si="7"/>
        <v>53.596079991367631</v>
      </c>
      <c r="N24" s="2">
        <f t="shared" si="8"/>
        <v>1.0719215998273526</v>
      </c>
      <c r="O24" s="16">
        <f t="shared" si="5"/>
        <v>702.77071711033886</v>
      </c>
    </row>
    <row r="25" spans="2:15" x14ac:dyDescent="0.3">
      <c r="B25" s="15">
        <v>19</v>
      </c>
      <c r="C25" s="14">
        <f t="shared" si="1"/>
        <v>45949</v>
      </c>
      <c r="D25" s="12" t="s">
        <v>70</v>
      </c>
      <c r="E25" s="4" t="s">
        <v>150</v>
      </c>
      <c r="F25" s="1" t="s">
        <v>72</v>
      </c>
      <c r="G25" s="1" t="s">
        <v>151</v>
      </c>
      <c r="H25" s="124">
        <v>2.2000000000000002</v>
      </c>
      <c r="I25" s="18">
        <f t="shared" ref="I25:I30" si="10">L25/16.5</f>
        <v>42.592164673353871</v>
      </c>
      <c r="J25" s="5" t="s">
        <v>45</v>
      </c>
      <c r="K25" s="20" t="s">
        <v>42</v>
      </c>
      <c r="L25" s="3">
        <f t="shared" ref="L25:L36" si="11">O24</f>
        <v>702.77071711033886</v>
      </c>
      <c r="M25" s="2">
        <f t="shared" ref="M25:M36" si="12">IF(K25="w",(H25-1)*I25,-I25)</f>
        <v>-42.592164673353871</v>
      </c>
      <c r="N25" s="2">
        <f t="shared" ref="N25:N36" si="13">IF(K25="w",(M25/100*2),0)</f>
        <v>0</v>
      </c>
      <c r="O25" s="16">
        <f t="shared" si="5"/>
        <v>660.178552436985</v>
      </c>
    </row>
    <row r="26" spans="2:15" x14ac:dyDescent="0.3">
      <c r="B26" s="15">
        <v>20</v>
      </c>
      <c r="C26" s="14">
        <f t="shared" si="1"/>
        <v>45950</v>
      </c>
      <c r="D26" s="12" t="s">
        <v>70</v>
      </c>
      <c r="E26" s="4" t="s">
        <v>163</v>
      </c>
      <c r="F26" s="1" t="s">
        <v>114</v>
      </c>
      <c r="G26" s="1" t="s">
        <v>118</v>
      </c>
      <c r="H26" s="124">
        <v>1.97</v>
      </c>
      <c r="I26" s="18">
        <f t="shared" si="10"/>
        <v>40.010821359817271</v>
      </c>
      <c r="J26" s="5" t="s">
        <v>80</v>
      </c>
      <c r="K26" s="20" t="s">
        <v>42</v>
      </c>
      <c r="L26" s="3">
        <f t="shared" si="11"/>
        <v>660.178552436985</v>
      </c>
      <c r="M26" s="2">
        <f t="shared" si="12"/>
        <v>-40.010821359817271</v>
      </c>
      <c r="N26" s="2">
        <f t="shared" si="13"/>
        <v>0</v>
      </c>
      <c r="O26" s="16">
        <f t="shared" si="5"/>
        <v>620.16773107716767</v>
      </c>
    </row>
    <row r="27" spans="2:15" x14ac:dyDescent="0.3">
      <c r="B27" s="15">
        <v>21</v>
      </c>
      <c r="C27" s="14">
        <f t="shared" si="1"/>
        <v>45951</v>
      </c>
      <c r="D27" s="12" t="s">
        <v>56</v>
      </c>
      <c r="E27" s="4" t="s">
        <v>168</v>
      </c>
      <c r="F27" s="1" t="s">
        <v>55</v>
      </c>
      <c r="G27" s="1" t="s">
        <v>169</v>
      </c>
      <c r="H27" s="124">
        <v>2.02</v>
      </c>
      <c r="I27" s="18">
        <f t="shared" si="10"/>
        <v>37.585923095585919</v>
      </c>
      <c r="J27" s="5" t="s">
        <v>170</v>
      </c>
      <c r="K27" s="20" t="s">
        <v>40</v>
      </c>
      <c r="L27" s="3">
        <f t="shared" si="11"/>
        <v>620.16773107716767</v>
      </c>
      <c r="M27" s="2">
        <f t="shared" si="12"/>
        <v>38.337641557497641</v>
      </c>
      <c r="N27" s="2">
        <f t="shared" si="13"/>
        <v>0.76675283114995285</v>
      </c>
      <c r="O27" s="16">
        <f t="shared" si="5"/>
        <v>657.73861980351535</v>
      </c>
    </row>
    <row r="28" spans="2:15" x14ac:dyDescent="0.3">
      <c r="B28" s="15">
        <v>22</v>
      </c>
      <c r="C28" s="14">
        <f t="shared" si="1"/>
        <v>45952</v>
      </c>
      <c r="D28" s="12" t="s">
        <v>56</v>
      </c>
      <c r="E28" s="4" t="s">
        <v>166</v>
      </c>
      <c r="F28" s="1" t="s">
        <v>74</v>
      </c>
      <c r="G28" s="1" t="s">
        <v>167</v>
      </c>
      <c r="H28" s="124">
        <v>2.06</v>
      </c>
      <c r="I28" s="18">
        <f t="shared" si="10"/>
        <v>39.862946654758503</v>
      </c>
      <c r="J28" s="5" t="s">
        <v>51</v>
      </c>
      <c r="K28" s="20" t="s">
        <v>40</v>
      </c>
      <c r="L28" s="3">
        <f t="shared" si="11"/>
        <v>657.73861980351535</v>
      </c>
      <c r="M28" s="2">
        <f t="shared" si="12"/>
        <v>42.254723454044012</v>
      </c>
      <c r="N28" s="2">
        <f t="shared" si="13"/>
        <v>0.84509446908088026</v>
      </c>
      <c r="O28" s="16">
        <f t="shared" si="5"/>
        <v>699.14824878847844</v>
      </c>
    </row>
    <row r="29" spans="2:15" x14ac:dyDescent="0.3">
      <c r="B29" s="15">
        <v>23</v>
      </c>
      <c r="C29" s="14">
        <f t="shared" si="1"/>
        <v>45953</v>
      </c>
      <c r="D29" s="12" t="s">
        <v>57</v>
      </c>
      <c r="E29" s="4" t="s">
        <v>180</v>
      </c>
      <c r="F29" s="1" t="s">
        <v>72</v>
      </c>
      <c r="G29" s="1" t="s">
        <v>181</v>
      </c>
      <c r="H29" s="124">
        <v>2.2999999999999998</v>
      </c>
      <c r="I29" s="18">
        <f t="shared" si="10"/>
        <v>42.372621138695663</v>
      </c>
      <c r="J29" s="5" t="s">
        <v>99</v>
      </c>
      <c r="K29" s="20" t="s">
        <v>42</v>
      </c>
      <c r="L29" s="3">
        <f t="shared" si="11"/>
        <v>699.14824878847844</v>
      </c>
      <c r="M29" s="2">
        <f t="shared" si="12"/>
        <v>-42.372621138695663</v>
      </c>
      <c r="N29" s="2">
        <f t="shared" si="13"/>
        <v>0</v>
      </c>
      <c r="O29" s="16">
        <f t="shared" si="5"/>
        <v>656.77562764978279</v>
      </c>
    </row>
    <row r="30" spans="2:15" x14ac:dyDescent="0.3">
      <c r="B30" s="15">
        <v>24</v>
      </c>
      <c r="C30" s="14">
        <f t="shared" si="1"/>
        <v>45954</v>
      </c>
      <c r="D30" s="12" t="s">
        <v>81</v>
      </c>
      <c r="E30" s="4" t="s">
        <v>178</v>
      </c>
      <c r="F30" s="1" t="s">
        <v>55</v>
      </c>
      <c r="G30" s="1" t="s">
        <v>179</v>
      </c>
      <c r="H30" s="124">
        <v>2.08</v>
      </c>
      <c r="I30" s="18">
        <f t="shared" si="10"/>
        <v>39.804583493926231</v>
      </c>
      <c r="J30" s="5" t="s">
        <v>43</v>
      </c>
      <c r="K30" s="20" t="s">
        <v>42</v>
      </c>
      <c r="L30" s="3">
        <f t="shared" si="11"/>
        <v>656.77562764978279</v>
      </c>
      <c r="M30" s="2">
        <f t="shared" si="12"/>
        <v>-39.804583493926231</v>
      </c>
      <c r="N30" s="2">
        <f t="shared" si="13"/>
        <v>0</v>
      </c>
      <c r="O30" s="16">
        <f t="shared" si="5"/>
        <v>616.97104415585659</v>
      </c>
    </row>
    <row r="31" spans="2:15" x14ac:dyDescent="0.3">
      <c r="B31" s="15">
        <v>25</v>
      </c>
      <c r="C31" s="14">
        <f t="shared" si="1"/>
        <v>45955</v>
      </c>
      <c r="D31" s="12" t="s">
        <v>70</v>
      </c>
      <c r="E31" s="4" t="s">
        <v>176</v>
      </c>
      <c r="F31" s="1" t="s">
        <v>74</v>
      </c>
      <c r="G31" s="1" t="s">
        <v>177</v>
      </c>
      <c r="H31" s="124">
        <v>2.3199999999999998</v>
      </c>
      <c r="I31" s="18">
        <f t="shared" ref="I31:I37" si="14">L31/16.5</f>
        <v>37.392184494294341</v>
      </c>
      <c r="J31" s="5" t="s">
        <v>45</v>
      </c>
      <c r="K31" s="20" t="s">
        <v>42</v>
      </c>
      <c r="L31" s="3">
        <f t="shared" si="11"/>
        <v>616.97104415585659</v>
      </c>
      <c r="M31" s="2">
        <f t="shared" si="12"/>
        <v>-37.392184494294341</v>
      </c>
      <c r="N31" s="2">
        <f t="shared" si="13"/>
        <v>0</v>
      </c>
      <c r="O31" s="16">
        <f t="shared" si="5"/>
        <v>579.57885966156221</v>
      </c>
    </row>
    <row r="32" spans="2:15" x14ac:dyDescent="0.3">
      <c r="B32" s="15">
        <v>26</v>
      </c>
      <c r="C32" s="14">
        <f t="shared" si="1"/>
        <v>45956</v>
      </c>
      <c r="D32" s="12" t="s">
        <v>70</v>
      </c>
      <c r="E32" s="4" t="s">
        <v>188</v>
      </c>
      <c r="F32" s="1" t="s">
        <v>72</v>
      </c>
      <c r="G32" s="1" t="s">
        <v>73</v>
      </c>
      <c r="H32" s="124">
        <v>1.96</v>
      </c>
      <c r="I32" s="18">
        <f t="shared" si="14"/>
        <v>35.125991494640132</v>
      </c>
      <c r="J32" s="5" t="s">
        <v>52</v>
      </c>
      <c r="K32" s="20" t="s">
        <v>40</v>
      </c>
      <c r="L32" s="3">
        <f t="shared" si="11"/>
        <v>579.57885966156221</v>
      </c>
      <c r="M32" s="2">
        <f t="shared" ref="M32" si="15">IF(K32="w",(H32-1)*I32,-I32)</f>
        <v>33.720951834854525</v>
      </c>
      <c r="N32" s="2">
        <f t="shared" ref="N32" si="16">IF(K32="w",(M32/100*2),0)</f>
        <v>0.67441903669709047</v>
      </c>
      <c r="O32" s="16">
        <f t="shared" si="5"/>
        <v>612.62539245971959</v>
      </c>
    </row>
    <row r="33" spans="2:15" x14ac:dyDescent="0.3">
      <c r="B33" s="15">
        <v>27</v>
      </c>
      <c r="C33" s="14">
        <f t="shared" si="1"/>
        <v>45957</v>
      </c>
      <c r="D33" s="12" t="s">
        <v>76</v>
      </c>
      <c r="E33" s="4" t="s">
        <v>192</v>
      </c>
      <c r="F33" s="1" t="s">
        <v>103</v>
      </c>
      <c r="G33" s="1" t="s">
        <v>104</v>
      </c>
      <c r="H33" s="124">
        <v>1.72</v>
      </c>
      <c r="I33" s="18">
        <f t="shared" si="14"/>
        <v>37.128811664225431</v>
      </c>
      <c r="J33" s="5" t="s">
        <v>80</v>
      </c>
      <c r="K33" s="20" t="s">
        <v>42</v>
      </c>
      <c r="L33" s="3">
        <f t="shared" si="11"/>
        <v>612.62539245971959</v>
      </c>
      <c r="M33" s="2">
        <f t="shared" si="12"/>
        <v>-37.128811664225431</v>
      </c>
      <c r="N33" s="2">
        <f t="shared" si="13"/>
        <v>0</v>
      </c>
      <c r="O33" s="16">
        <f t="shared" si="5"/>
        <v>575.4965807954942</v>
      </c>
    </row>
    <row r="34" spans="2:15" x14ac:dyDescent="0.3">
      <c r="B34" s="15">
        <v>28</v>
      </c>
      <c r="C34" s="14">
        <f t="shared" si="1"/>
        <v>45958</v>
      </c>
      <c r="D34" s="12" t="s">
        <v>81</v>
      </c>
      <c r="E34" s="4" t="s">
        <v>193</v>
      </c>
      <c r="F34" s="1" t="s">
        <v>120</v>
      </c>
      <c r="G34" s="1" t="s">
        <v>194</v>
      </c>
      <c r="H34" s="124">
        <v>2.4</v>
      </c>
      <c r="I34" s="18">
        <f t="shared" si="14"/>
        <v>34.878580654272376</v>
      </c>
      <c r="J34" s="5" t="s">
        <v>54</v>
      </c>
      <c r="K34" s="20" t="s">
        <v>40</v>
      </c>
      <c r="L34" s="3">
        <f t="shared" si="11"/>
        <v>575.4965807954942</v>
      </c>
      <c r="M34" s="2">
        <f t="shared" si="12"/>
        <v>48.830012915981321</v>
      </c>
      <c r="N34" s="2">
        <f t="shared" si="13"/>
        <v>0.97660025831962638</v>
      </c>
      <c r="O34" s="16">
        <f t="shared" si="5"/>
        <v>623.34999345315589</v>
      </c>
    </row>
    <row r="35" spans="2:15" x14ac:dyDescent="0.3">
      <c r="B35" s="15">
        <v>29</v>
      </c>
      <c r="C35" s="14">
        <f t="shared" si="1"/>
        <v>45959</v>
      </c>
      <c r="D35" s="12" t="s">
        <v>81</v>
      </c>
      <c r="E35" s="4" t="s">
        <v>208</v>
      </c>
      <c r="F35" s="1" t="s">
        <v>72</v>
      </c>
      <c r="G35" s="1" t="s">
        <v>209</v>
      </c>
      <c r="H35" s="124">
        <v>1.87</v>
      </c>
      <c r="I35" s="18">
        <f t="shared" si="14"/>
        <v>37.778787482009449</v>
      </c>
      <c r="J35" s="5" t="s">
        <v>99</v>
      </c>
      <c r="K35" s="20" t="s">
        <v>42</v>
      </c>
      <c r="L35" s="3">
        <f t="shared" si="11"/>
        <v>623.34999345315589</v>
      </c>
      <c r="M35" s="2">
        <f t="shared" si="12"/>
        <v>-37.778787482009449</v>
      </c>
      <c r="N35" s="2">
        <f t="shared" si="13"/>
        <v>0</v>
      </c>
      <c r="O35" s="16">
        <f t="shared" si="5"/>
        <v>585.57120597114647</v>
      </c>
    </row>
    <row r="36" spans="2:15" x14ac:dyDescent="0.3">
      <c r="B36" s="15">
        <v>30</v>
      </c>
      <c r="C36" s="14">
        <f t="shared" si="1"/>
        <v>45960</v>
      </c>
      <c r="D36" s="12" t="s">
        <v>81</v>
      </c>
      <c r="E36" s="4" t="s">
        <v>206</v>
      </c>
      <c r="F36" s="1" t="s">
        <v>72</v>
      </c>
      <c r="G36" s="1" t="s">
        <v>207</v>
      </c>
      <c r="H36" s="124">
        <v>2.2599999999999998</v>
      </c>
      <c r="I36" s="18">
        <f t="shared" si="14"/>
        <v>35.4891639982513</v>
      </c>
      <c r="J36" s="5" t="s">
        <v>99</v>
      </c>
      <c r="K36" s="20" t="s">
        <v>42</v>
      </c>
      <c r="L36" s="3">
        <f t="shared" si="11"/>
        <v>585.57120597114647</v>
      </c>
      <c r="M36" s="2">
        <f t="shared" si="12"/>
        <v>-35.4891639982513</v>
      </c>
      <c r="N36" s="2">
        <f t="shared" si="13"/>
        <v>0</v>
      </c>
      <c r="O36" s="16">
        <f t="shared" si="5"/>
        <v>550.08204197289513</v>
      </c>
    </row>
    <row r="37" spans="2:15" x14ac:dyDescent="0.3">
      <c r="B37" s="15">
        <v>31</v>
      </c>
      <c r="C37" s="14">
        <f t="shared" si="1"/>
        <v>45961</v>
      </c>
      <c r="D37" s="12" t="s">
        <v>203</v>
      </c>
      <c r="E37" s="4" t="s">
        <v>204</v>
      </c>
      <c r="F37" s="1" t="s">
        <v>72</v>
      </c>
      <c r="G37" s="1" t="s">
        <v>205</v>
      </c>
      <c r="H37" s="124">
        <v>2.02</v>
      </c>
      <c r="I37" s="18">
        <f t="shared" si="14"/>
        <v>33.338305574114855</v>
      </c>
      <c r="J37" s="5" t="s">
        <v>152</v>
      </c>
      <c r="K37" s="20" t="s">
        <v>42</v>
      </c>
      <c r="L37" s="3">
        <f>O36</f>
        <v>550.08204197289513</v>
      </c>
      <c r="M37" s="2">
        <f>IF(K37="w",(H37-1)*I37,-I37)</f>
        <v>-33.338305574114855</v>
      </c>
      <c r="N37" s="2">
        <f>IF(K37="w",(M37/100*2),0)</f>
        <v>0</v>
      </c>
      <c r="O37" s="16">
        <f t="shared" si="5"/>
        <v>516.74373639878024</v>
      </c>
    </row>
  </sheetData>
  <mergeCells count="1">
    <mergeCell ref="G2:G4"/>
  </mergeCells>
  <phoneticPr fontId="29" type="noConversion"/>
  <conditionalFormatting sqref="D7:H12 D15:H20 D21:D22 D23:H37">
    <cfRule type="containsBlanks" dxfId="10" priority="1">
      <formula>LEN(TRIM(D7))=0</formula>
    </cfRule>
  </conditionalFormatting>
  <conditionalFormatting sqref="J7:K12 J15:K20 J23:K37">
    <cfRule type="containsBlanks" dxfId="9" priority="3">
      <formula>LEN(TRIM(J7))=0</formula>
    </cfRule>
  </conditionalFormatting>
  <conditionalFormatting sqref="K7:K12 K15:K20 K23:K37">
    <cfRule type="cellIs" dxfId="8" priority="4" operator="equal">
      <formula>"D"</formula>
    </cfRule>
    <cfRule type="cellIs" dxfId="7" priority="5" operator="equal">
      <formula>"L"</formula>
    </cfRule>
    <cfRule type="cellIs" dxfId="6" priority="6" operator="equal">
      <formula>"W"</formula>
    </cfRule>
  </conditionalFormatting>
  <pageMargins left="0.7" right="0.7" top="0.75" bottom="0.75" header="0.3" footer="0.3"/>
  <pageSetup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D36"/>
  <sheetViews>
    <sheetView showGridLines="0" workbookViewId="0">
      <pane ySplit="2" topLeftCell="A3" activePane="bottomLeft" state="frozen"/>
      <selection pane="bottomLeft" activeCell="I41" sqref="I41"/>
    </sheetView>
  </sheetViews>
  <sheetFormatPr defaultRowHeight="14.4" x14ac:dyDescent="0.3"/>
  <cols>
    <col min="1" max="1" width="3.6640625" customWidth="1"/>
    <col min="3" max="3" width="14.5546875" customWidth="1"/>
    <col min="4" max="4" width="13.33203125" customWidth="1"/>
  </cols>
  <sheetData>
    <row r="2" spans="2:4" ht="25.2" x14ac:dyDescent="0.45">
      <c r="B2" s="48" t="s">
        <v>130</v>
      </c>
    </row>
    <row r="4" spans="2:4" ht="21" customHeight="1" x14ac:dyDescent="0.3">
      <c r="B4" s="44" t="s">
        <v>0</v>
      </c>
      <c r="C4" s="44" t="s">
        <v>47</v>
      </c>
      <c r="D4" s="44" t="s">
        <v>48</v>
      </c>
    </row>
    <row r="5" spans="2:4" x14ac:dyDescent="0.3">
      <c r="B5" s="47">
        <v>0</v>
      </c>
      <c r="C5" s="45">
        <v>0</v>
      </c>
      <c r="D5" s="46">
        <v>0</v>
      </c>
    </row>
    <row r="6" spans="2:4" x14ac:dyDescent="0.3">
      <c r="B6" s="47">
        <v>1</v>
      </c>
      <c r="C6" s="45">
        <f>'PGX5 - Results'!M7-'PGX5 - Results'!N7</f>
        <v>-60.606060606060609</v>
      </c>
      <c r="D6" s="46">
        <f>D5+C6</f>
        <v>-60.606060606060609</v>
      </c>
    </row>
    <row r="7" spans="2:4" x14ac:dyDescent="0.3">
      <c r="B7" s="47">
        <v>2</v>
      </c>
      <c r="C7" s="45">
        <f>'PGX5 - Results'!M8-'PGX5 - Results'!N8</f>
        <v>-56.93296602387511</v>
      </c>
      <c r="D7" s="46">
        <f t="shared" ref="D7:D36" si="0">D6+C7</f>
        <v>-117.53902662993572</v>
      </c>
    </row>
    <row r="8" spans="2:4" x14ac:dyDescent="0.3">
      <c r="B8" s="47">
        <v>3</v>
      </c>
      <c r="C8" s="45">
        <f>'PGX5 - Results'!M9-'PGX5 - Results'!N9</f>
        <v>64.991913626624367</v>
      </c>
      <c r="D8" s="46">
        <f t="shared" si="0"/>
        <v>-52.547113003311352</v>
      </c>
    </row>
    <row r="9" spans="2:4" x14ac:dyDescent="0.3">
      <c r="B9" s="47">
        <v>4</v>
      </c>
      <c r="C9" s="45">
        <f>'PGX5 - Results'!M10-'PGX5 - Results'!N10</f>
        <v>-57.421387090708407</v>
      </c>
      <c r="D9" s="46">
        <f t="shared" si="0"/>
        <v>-109.96850009401976</v>
      </c>
    </row>
    <row r="10" spans="2:4" x14ac:dyDescent="0.3">
      <c r="B10" s="47">
        <v>5</v>
      </c>
      <c r="C10" s="45">
        <f>'PGX5 - Results'!M11-'PGX5 - Results'!N11</f>
        <v>-53.941303024604863</v>
      </c>
      <c r="D10" s="46">
        <f t="shared" si="0"/>
        <v>-163.90980311862461</v>
      </c>
    </row>
    <row r="11" spans="2:4" x14ac:dyDescent="0.3">
      <c r="B11" s="47">
        <v>6</v>
      </c>
      <c r="C11" s="45">
        <f>'PGX5 - Results'!M12-'PGX5 - Results'!N12</f>
        <v>-50.672133144325784</v>
      </c>
      <c r="D11" s="46">
        <f t="shared" si="0"/>
        <v>-214.58193626295039</v>
      </c>
    </row>
    <row r="12" spans="2:4" x14ac:dyDescent="0.3">
      <c r="B12" s="47">
        <v>7</v>
      </c>
      <c r="C12" s="45">
        <f>'PGX5 - Results'!M13-'PGX5 - Results'!N13</f>
        <v>0</v>
      </c>
      <c r="D12" s="46">
        <f t="shared" si="0"/>
        <v>-214.58193626295039</v>
      </c>
    </row>
    <row r="13" spans="2:4" x14ac:dyDescent="0.3">
      <c r="B13" s="47">
        <v>8</v>
      </c>
      <c r="C13" s="45">
        <f>'PGX5 - Results'!M14-'PGX5 - Results'!N14</f>
        <v>0</v>
      </c>
      <c r="D13" s="46">
        <f t="shared" si="0"/>
        <v>-214.58193626295039</v>
      </c>
    </row>
    <row r="14" spans="2:4" x14ac:dyDescent="0.3">
      <c r="B14" s="47">
        <v>9</v>
      </c>
      <c r="C14" s="45">
        <f>'PGX5 - Results'!M15-'PGX5 - Results'!N15</f>
        <v>-47.6010947719424</v>
      </c>
      <c r="D14" s="46">
        <f t="shared" si="0"/>
        <v>-262.18303103489279</v>
      </c>
    </row>
    <row r="15" spans="2:4" x14ac:dyDescent="0.3">
      <c r="B15" s="47">
        <v>10</v>
      </c>
      <c r="C15" s="45">
        <f>'PGX5 - Results'!M16-'PGX5 - Results'!N16</f>
        <v>41.630763521606951</v>
      </c>
      <c r="D15" s="46">
        <f t="shared" si="0"/>
        <v>-220.55226751328584</v>
      </c>
    </row>
    <row r="16" spans="2:4" x14ac:dyDescent="0.3">
      <c r="B16" s="47">
        <v>11</v>
      </c>
      <c r="C16" s="45">
        <f>'PGX5 - Results'!M17-'PGX5 - Results'!N17</f>
        <v>-47.239256514346309</v>
      </c>
      <c r="D16" s="46">
        <f t="shared" si="0"/>
        <v>-267.79152402763214</v>
      </c>
    </row>
    <row r="17" spans="2:4" x14ac:dyDescent="0.3">
      <c r="B17" s="47">
        <v>12</v>
      </c>
      <c r="C17" s="45">
        <f>'PGX5 - Results'!M18-'PGX5 - Results'!N18</f>
        <v>-44.376271271052595</v>
      </c>
      <c r="D17" s="46">
        <f t="shared" si="0"/>
        <v>-312.16779529868472</v>
      </c>
    </row>
    <row r="18" spans="2:4" x14ac:dyDescent="0.3">
      <c r="B18" s="47">
        <v>13</v>
      </c>
      <c r="C18" s="45">
        <f>'PGX5 - Results'!M19-'PGX5 - Results'!N19</f>
        <v>49.023677135075566</v>
      </c>
      <c r="D18" s="46">
        <f t="shared" si="0"/>
        <v>-263.14411816360916</v>
      </c>
    </row>
    <row r="19" spans="2:4" x14ac:dyDescent="0.3">
      <c r="B19" s="47">
        <v>14</v>
      </c>
      <c r="C19" s="45">
        <f>'PGX5 - Results'!M20-'PGX5 - Results'!N20</f>
        <v>-44.657932232508536</v>
      </c>
      <c r="D19" s="46">
        <f t="shared" si="0"/>
        <v>-307.80205039611769</v>
      </c>
    </row>
    <row r="20" spans="2:4" x14ac:dyDescent="0.3">
      <c r="B20" s="47">
        <v>15</v>
      </c>
      <c r="C20" s="45">
        <f>'PGX5 - Results'!M21-'PGX5 - Results'!N21</f>
        <v>0</v>
      </c>
      <c r="D20" s="46">
        <f t="shared" si="0"/>
        <v>-307.80205039611769</v>
      </c>
    </row>
    <row r="21" spans="2:4" x14ac:dyDescent="0.3">
      <c r="B21" s="47">
        <v>16</v>
      </c>
      <c r="C21" s="45">
        <f>'PGX5 - Results'!M22-'PGX5 - Results'!N22</f>
        <v>0</v>
      </c>
      <c r="D21" s="46">
        <f t="shared" si="0"/>
        <v>-307.80205039611769</v>
      </c>
    </row>
    <row r="22" spans="2:4" x14ac:dyDescent="0.3">
      <c r="B22" s="47">
        <v>17</v>
      </c>
      <c r="C22" s="45">
        <f>'PGX5 - Results'!M23-'PGX5 - Results'!N23</f>
        <v>-41.951390885083775</v>
      </c>
      <c r="D22" s="46">
        <f t="shared" si="0"/>
        <v>-349.75344128120145</v>
      </c>
    </row>
    <row r="23" spans="2:4" x14ac:dyDescent="0.3">
      <c r="B23" s="47">
        <v>18</v>
      </c>
      <c r="C23" s="45">
        <f>'PGX5 - Results'!M24-'PGX5 - Results'!N24</f>
        <v>52.524158391540276</v>
      </c>
      <c r="D23" s="46">
        <f t="shared" si="0"/>
        <v>-297.22928288966119</v>
      </c>
    </row>
    <row r="24" spans="2:4" x14ac:dyDescent="0.3">
      <c r="B24" s="47">
        <v>19</v>
      </c>
      <c r="C24" s="45">
        <f>'PGX5 - Results'!M25-'PGX5 - Results'!N25</f>
        <v>-42.592164673353871</v>
      </c>
      <c r="D24" s="46">
        <f t="shared" si="0"/>
        <v>-339.82144756301506</v>
      </c>
    </row>
    <row r="25" spans="2:4" x14ac:dyDescent="0.3">
      <c r="B25" s="47">
        <v>20</v>
      </c>
      <c r="C25" s="45">
        <f>'PGX5 - Results'!M26-'PGX5 - Results'!N26</f>
        <v>-40.010821359817271</v>
      </c>
      <c r="D25" s="46">
        <f t="shared" si="0"/>
        <v>-379.83226892283233</v>
      </c>
    </row>
    <row r="26" spans="2:4" x14ac:dyDescent="0.3">
      <c r="B26" s="47">
        <v>21</v>
      </c>
      <c r="C26" s="45">
        <f>'PGX5 - Results'!M27-'PGX5 - Results'!N27</f>
        <v>37.57088872634769</v>
      </c>
      <c r="D26" s="46">
        <f t="shared" si="0"/>
        <v>-342.26138019648465</v>
      </c>
    </row>
    <row r="27" spans="2:4" x14ac:dyDescent="0.3">
      <c r="B27" s="47">
        <v>22</v>
      </c>
      <c r="C27" s="45">
        <f>'PGX5 - Results'!M28-'PGX5 - Results'!N28</f>
        <v>41.409628984963135</v>
      </c>
      <c r="D27" s="46">
        <f t="shared" si="0"/>
        <v>-300.8517512115215</v>
      </c>
    </row>
    <row r="28" spans="2:4" x14ac:dyDescent="0.3">
      <c r="B28" s="47">
        <v>23</v>
      </c>
      <c r="C28" s="45">
        <f>'PGX5 - Results'!M29-'PGX5 - Results'!N29</f>
        <v>-42.372621138695663</v>
      </c>
      <c r="D28" s="46">
        <f t="shared" si="0"/>
        <v>-343.22437235021715</v>
      </c>
    </row>
    <row r="29" spans="2:4" x14ac:dyDescent="0.3">
      <c r="B29" s="47">
        <v>24</v>
      </c>
      <c r="C29" s="45">
        <f>'PGX5 - Results'!M30-'PGX5 - Results'!N30</f>
        <v>-39.804583493926231</v>
      </c>
      <c r="D29" s="46">
        <f t="shared" si="0"/>
        <v>-383.02895584414341</v>
      </c>
    </row>
    <row r="30" spans="2:4" x14ac:dyDescent="0.3">
      <c r="B30" s="47">
        <v>25</v>
      </c>
      <c r="C30" s="45">
        <f>'PGX5 - Results'!M31-'PGX5 - Results'!N31</f>
        <v>-37.392184494294341</v>
      </c>
      <c r="D30" s="46">
        <f t="shared" si="0"/>
        <v>-420.42114033843774</v>
      </c>
    </row>
    <row r="31" spans="2:4" x14ac:dyDescent="0.3">
      <c r="B31" s="47">
        <v>26</v>
      </c>
      <c r="C31" s="45">
        <f>'PGX5 - Results'!M32-'PGX5 - Results'!N32</f>
        <v>33.046532798157436</v>
      </c>
      <c r="D31" s="46">
        <f t="shared" si="0"/>
        <v>-387.37460754028029</v>
      </c>
    </row>
    <row r="32" spans="2:4" x14ac:dyDescent="0.3">
      <c r="B32" s="47">
        <v>27</v>
      </c>
      <c r="C32" s="45">
        <f>'PGX5 - Results'!M33-'PGX5 - Results'!N33</f>
        <v>-37.128811664225431</v>
      </c>
      <c r="D32" s="46">
        <f t="shared" si="0"/>
        <v>-424.50341920450575</v>
      </c>
    </row>
    <row r="33" spans="2:4" x14ac:dyDescent="0.3">
      <c r="B33" s="47">
        <v>28</v>
      </c>
      <c r="C33" s="45">
        <f>'PGX5 - Results'!M34-'PGX5 - Results'!N34</f>
        <v>47.853412657661693</v>
      </c>
      <c r="D33" s="46">
        <f t="shared" si="0"/>
        <v>-376.65000654684405</v>
      </c>
    </row>
    <row r="34" spans="2:4" x14ac:dyDescent="0.3">
      <c r="B34" s="47">
        <v>29</v>
      </c>
      <c r="C34" s="45">
        <f>'PGX5 - Results'!M35-'PGX5 - Results'!N35</f>
        <v>-37.778787482009449</v>
      </c>
      <c r="D34" s="46">
        <f t="shared" si="0"/>
        <v>-414.42879402885353</v>
      </c>
    </row>
    <row r="35" spans="2:4" x14ac:dyDescent="0.3">
      <c r="B35" s="47">
        <v>30</v>
      </c>
      <c r="C35" s="45">
        <f>'PGX5 - Results'!M36-'PGX5 - Results'!N36</f>
        <v>-35.4891639982513</v>
      </c>
      <c r="D35" s="46">
        <f t="shared" si="0"/>
        <v>-449.91795802710482</v>
      </c>
    </row>
    <row r="36" spans="2:4" x14ac:dyDescent="0.3">
      <c r="B36" s="47">
        <v>31</v>
      </c>
      <c r="C36" s="45">
        <f>'PGX5 - Results'!M37-'PGX5 - Results'!N37</f>
        <v>-33.338305574114855</v>
      </c>
      <c r="D36" s="46">
        <f t="shared" si="0"/>
        <v>-483.25626360121964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M200"/>
  <sheetViews>
    <sheetView showGridLines="0" zoomScaleNormal="100" workbookViewId="0">
      <pane ySplit="6" topLeftCell="A7" activePane="bottomLeft" state="frozen"/>
      <selection pane="bottomLeft" activeCell="E10" sqref="E10:E12"/>
    </sheetView>
  </sheetViews>
  <sheetFormatPr defaultRowHeight="15.6" x14ac:dyDescent="0.3"/>
  <cols>
    <col min="1" max="1" width="3.6640625" customWidth="1"/>
    <col min="2" max="2" width="6.5546875" style="131" customWidth="1"/>
    <col min="3" max="3" width="17.44140625" style="66" customWidth="1"/>
    <col min="4" max="4" width="12" style="94" customWidth="1"/>
    <col min="5" max="5" width="27.44140625" style="67" customWidth="1"/>
    <col min="6" max="6" width="16.88671875" style="94" bestFit="1" customWidth="1"/>
    <col min="7" max="7" width="10.6640625" style="95" bestFit="1" customWidth="1"/>
    <col min="8" max="8" width="11" style="94" customWidth="1"/>
    <col min="9" max="9" width="11.5546875" style="65" customWidth="1"/>
    <col min="10" max="10" width="11.44140625" style="96" customWidth="1"/>
    <col min="11" max="11" width="12.5546875" style="94" customWidth="1"/>
    <col min="12" max="12" width="13.33203125" style="94" customWidth="1"/>
    <col min="13" max="13" width="15.33203125" style="97" customWidth="1"/>
  </cols>
  <sheetData>
    <row r="1" spans="2:13" ht="9.75" customHeight="1" thickBot="1" x14ac:dyDescent="0.35"/>
    <row r="2" spans="2:13" ht="30" customHeight="1" x14ac:dyDescent="0.3">
      <c r="B2" s="276"/>
      <c r="C2" s="224"/>
      <c r="D2" s="224"/>
      <c r="E2" s="225"/>
      <c r="F2" s="277" t="s">
        <v>30</v>
      </c>
      <c r="G2" s="78" t="s">
        <v>31</v>
      </c>
      <c r="H2" s="79">
        <v>50</v>
      </c>
      <c r="I2" s="78" t="s">
        <v>32</v>
      </c>
      <c r="J2" s="79">
        <f>M197+50</f>
        <v>21.813548000000154</v>
      </c>
      <c r="K2" s="267" t="s">
        <v>33</v>
      </c>
      <c r="L2" s="268"/>
      <c r="M2" s="80">
        <f>H197</f>
        <v>61.937999999999789</v>
      </c>
    </row>
    <row r="3" spans="2:13" ht="30" customHeight="1" x14ac:dyDescent="0.3">
      <c r="B3" s="226"/>
      <c r="C3" s="227"/>
      <c r="D3" s="227"/>
      <c r="E3" s="228"/>
      <c r="F3" s="278"/>
      <c r="G3" s="81" t="s">
        <v>16</v>
      </c>
      <c r="H3" s="82">
        <v>45931</v>
      </c>
      <c r="I3" s="83" t="s">
        <v>34</v>
      </c>
      <c r="J3" s="84">
        <f>J2-H2</f>
        <v>-28.186451999999846</v>
      </c>
      <c r="K3" s="269" t="s">
        <v>28</v>
      </c>
      <c r="L3" s="270"/>
      <c r="M3" s="85">
        <f>J3/M2*100</f>
        <v>-45.507526881720338</v>
      </c>
    </row>
    <row r="4" spans="2:13" ht="30" customHeight="1" thickBot="1" x14ac:dyDescent="0.35">
      <c r="B4" s="229"/>
      <c r="C4" s="230"/>
      <c r="D4" s="230"/>
      <c r="E4" s="231"/>
      <c r="F4" s="279"/>
      <c r="G4" s="86" t="s">
        <v>212</v>
      </c>
      <c r="H4" s="87">
        <v>62</v>
      </c>
      <c r="I4" s="86" t="s">
        <v>36</v>
      </c>
      <c r="J4" s="88">
        <f>J3/H2*100</f>
        <v>-56.372903999999693</v>
      </c>
      <c r="K4" s="271" t="s">
        <v>29</v>
      </c>
      <c r="L4" s="272"/>
      <c r="M4" s="89">
        <f>J3/H2*100</f>
        <v>-56.372903999999693</v>
      </c>
    </row>
    <row r="5" spans="2:13" ht="7.5" customHeight="1" thickBot="1" x14ac:dyDescent="0.35"/>
    <row r="6" spans="2:13" x14ac:dyDescent="0.3">
      <c r="B6" s="156" t="s">
        <v>0</v>
      </c>
      <c r="C6" s="116" t="s">
        <v>1</v>
      </c>
      <c r="D6" s="117" t="s">
        <v>50</v>
      </c>
      <c r="E6" s="118" t="s">
        <v>2</v>
      </c>
      <c r="F6" s="117" t="s">
        <v>37</v>
      </c>
      <c r="G6" s="119" t="s">
        <v>5</v>
      </c>
      <c r="H6" s="117" t="s">
        <v>20</v>
      </c>
      <c r="I6" s="117" t="s">
        <v>22</v>
      </c>
      <c r="J6" s="117" t="s">
        <v>23</v>
      </c>
      <c r="K6" s="117" t="s">
        <v>24</v>
      </c>
      <c r="L6" s="117" t="s">
        <v>38</v>
      </c>
      <c r="M6" s="120" t="s">
        <v>21</v>
      </c>
    </row>
    <row r="7" spans="2:13" s="49" customFormat="1" ht="14.4" x14ac:dyDescent="0.3">
      <c r="B7" s="285">
        <v>1</v>
      </c>
      <c r="C7" s="237">
        <f>H3</f>
        <v>45931</v>
      </c>
      <c r="D7" s="273" t="s">
        <v>56</v>
      </c>
      <c r="E7" s="274" t="s">
        <v>61</v>
      </c>
      <c r="F7" s="207" t="s">
        <v>41</v>
      </c>
      <c r="G7" s="98">
        <v>8.5</v>
      </c>
      <c r="H7" s="155">
        <v>0.33300000000000002</v>
      </c>
      <c r="I7" s="275" t="s">
        <v>63</v>
      </c>
      <c r="J7" s="135" t="s">
        <v>42</v>
      </c>
      <c r="K7" s="99">
        <f t="shared" ref="K7:K66" si="0">IF(J7="w",(G7-1)*H7,-H7)</f>
        <v>-0.33300000000000002</v>
      </c>
      <c r="L7" s="99">
        <f t="shared" ref="L7:L66" si="1">IF(J7="w",(K7/100*2),0)</f>
        <v>0</v>
      </c>
      <c r="M7" s="121">
        <f t="shared" ref="M7:M66" si="2">K7-L7</f>
        <v>-0.33300000000000002</v>
      </c>
    </row>
    <row r="8" spans="2:13" s="49" customFormat="1" ht="14.4" x14ac:dyDescent="0.3">
      <c r="B8" s="286"/>
      <c r="C8" s="283"/>
      <c r="D8" s="250"/>
      <c r="E8" s="252"/>
      <c r="F8" s="206" t="s">
        <v>44</v>
      </c>
      <c r="G8" s="98">
        <v>15</v>
      </c>
      <c r="H8" s="155">
        <v>0.33300000000000002</v>
      </c>
      <c r="I8" s="254"/>
      <c r="J8" s="135" t="s">
        <v>42</v>
      </c>
      <c r="K8" s="101">
        <f t="shared" si="0"/>
        <v>-0.33300000000000002</v>
      </c>
      <c r="L8" s="101">
        <f t="shared" si="1"/>
        <v>0</v>
      </c>
      <c r="M8" s="122">
        <f t="shared" si="2"/>
        <v>-0.33300000000000002</v>
      </c>
    </row>
    <row r="9" spans="2:13" s="49" customFormat="1" ht="14.4" x14ac:dyDescent="0.3">
      <c r="B9" s="286"/>
      <c r="C9" s="283"/>
      <c r="D9" s="250"/>
      <c r="E9" s="252"/>
      <c r="F9" s="206" t="s">
        <v>43</v>
      </c>
      <c r="G9" s="98">
        <v>16</v>
      </c>
      <c r="H9" s="155">
        <v>0.33300000000000002</v>
      </c>
      <c r="I9" s="254"/>
      <c r="J9" s="135" t="s">
        <v>42</v>
      </c>
      <c r="K9" s="101">
        <f t="shared" si="0"/>
        <v>-0.33300000000000002</v>
      </c>
      <c r="L9" s="101">
        <f t="shared" si="1"/>
        <v>0</v>
      </c>
      <c r="M9" s="122">
        <f t="shared" si="2"/>
        <v>-0.33300000000000002</v>
      </c>
    </row>
    <row r="10" spans="2:13" s="49" customFormat="1" ht="14.4" x14ac:dyDescent="0.3">
      <c r="B10" s="286"/>
      <c r="C10" s="247"/>
      <c r="D10" s="249" t="s">
        <v>56</v>
      </c>
      <c r="E10" s="251" t="s">
        <v>59</v>
      </c>
      <c r="F10" s="206" t="s">
        <v>44</v>
      </c>
      <c r="G10" s="98">
        <v>10</v>
      </c>
      <c r="H10" s="155">
        <v>0.33300000000000002</v>
      </c>
      <c r="I10" s="253" t="s">
        <v>45</v>
      </c>
      <c r="J10" s="135" t="s">
        <v>42</v>
      </c>
      <c r="K10" s="101">
        <f t="shared" si="0"/>
        <v>-0.33300000000000002</v>
      </c>
      <c r="L10" s="101">
        <f t="shared" si="1"/>
        <v>0</v>
      </c>
      <c r="M10" s="122">
        <f t="shared" si="2"/>
        <v>-0.33300000000000002</v>
      </c>
    </row>
    <row r="11" spans="2:13" s="49" customFormat="1" ht="14.4" x14ac:dyDescent="0.3">
      <c r="B11" s="286"/>
      <c r="C11" s="247"/>
      <c r="D11" s="250"/>
      <c r="E11" s="252"/>
      <c r="F11" s="206" t="s">
        <v>51</v>
      </c>
      <c r="G11" s="98">
        <v>14</v>
      </c>
      <c r="H11" s="155">
        <v>0.33300000000000002</v>
      </c>
      <c r="I11" s="254"/>
      <c r="J11" s="135" t="s">
        <v>42</v>
      </c>
      <c r="K11" s="101">
        <f t="shared" si="0"/>
        <v>-0.33300000000000002</v>
      </c>
      <c r="L11" s="101">
        <f t="shared" si="1"/>
        <v>0</v>
      </c>
      <c r="M11" s="122">
        <f t="shared" si="2"/>
        <v>-0.33300000000000002</v>
      </c>
    </row>
    <row r="12" spans="2:13" s="49" customFormat="1" ht="14.4" x14ac:dyDescent="0.3">
      <c r="B12" s="286"/>
      <c r="C12" s="247"/>
      <c r="D12" s="250"/>
      <c r="E12" s="252"/>
      <c r="F12" s="206" t="s">
        <v>43</v>
      </c>
      <c r="G12" s="98">
        <v>14</v>
      </c>
      <c r="H12" s="155">
        <v>0.33300000000000002</v>
      </c>
      <c r="I12" s="254"/>
      <c r="J12" s="135" t="s">
        <v>42</v>
      </c>
      <c r="K12" s="101">
        <f t="shared" si="0"/>
        <v>-0.33300000000000002</v>
      </c>
      <c r="L12" s="101">
        <f t="shared" si="1"/>
        <v>0</v>
      </c>
      <c r="M12" s="122">
        <f t="shared" si="2"/>
        <v>-0.33300000000000002</v>
      </c>
    </row>
    <row r="13" spans="2:13" s="49" customFormat="1" ht="14.4" x14ac:dyDescent="0.3">
      <c r="B13" s="286"/>
      <c r="C13" s="247"/>
      <c r="D13" s="249" t="s">
        <v>56</v>
      </c>
      <c r="E13" s="251" t="s">
        <v>64</v>
      </c>
      <c r="F13" s="206" t="s">
        <v>52</v>
      </c>
      <c r="G13" s="98">
        <v>6.2</v>
      </c>
      <c r="H13" s="155">
        <v>0.33300000000000002</v>
      </c>
      <c r="I13" s="253" t="s">
        <v>52</v>
      </c>
      <c r="J13" s="135" t="s">
        <v>40</v>
      </c>
      <c r="K13" s="164">
        <f t="shared" si="0"/>
        <v>1.7316000000000003</v>
      </c>
      <c r="L13" s="164">
        <f t="shared" si="1"/>
        <v>3.4632000000000003E-2</v>
      </c>
      <c r="M13" s="165">
        <f t="shared" si="2"/>
        <v>1.6969680000000003</v>
      </c>
    </row>
    <row r="14" spans="2:13" s="49" customFormat="1" ht="14.4" x14ac:dyDescent="0.3">
      <c r="B14" s="286"/>
      <c r="C14" s="247"/>
      <c r="D14" s="250"/>
      <c r="E14" s="265"/>
      <c r="F14" s="206" t="s">
        <v>44</v>
      </c>
      <c r="G14" s="98">
        <v>12.5</v>
      </c>
      <c r="H14" s="155">
        <v>0.33300000000000002</v>
      </c>
      <c r="I14" s="266"/>
      <c r="J14" s="208" t="s">
        <v>42</v>
      </c>
      <c r="K14" s="164">
        <f t="shared" si="0"/>
        <v>-0.33300000000000002</v>
      </c>
      <c r="L14" s="164">
        <f t="shared" si="1"/>
        <v>0</v>
      </c>
      <c r="M14" s="165">
        <f t="shared" si="2"/>
        <v>-0.33300000000000002</v>
      </c>
    </row>
    <row r="15" spans="2:13" s="49" customFormat="1" ht="14.4" x14ac:dyDescent="0.3">
      <c r="B15" s="286"/>
      <c r="C15" s="247"/>
      <c r="D15" s="250"/>
      <c r="E15" s="265"/>
      <c r="F15" s="206" t="s">
        <v>51</v>
      </c>
      <c r="G15" s="98">
        <v>14.5</v>
      </c>
      <c r="H15" s="155">
        <v>0.33300000000000002</v>
      </c>
      <c r="I15" s="266"/>
      <c r="J15" s="208" t="s">
        <v>42</v>
      </c>
      <c r="K15" s="164">
        <f t="shared" si="0"/>
        <v>-0.33300000000000002</v>
      </c>
      <c r="L15" s="164">
        <f t="shared" si="1"/>
        <v>0</v>
      </c>
      <c r="M15" s="165">
        <f t="shared" si="2"/>
        <v>-0.33300000000000002</v>
      </c>
    </row>
    <row r="16" spans="2:13" s="49" customFormat="1" ht="14.4" x14ac:dyDescent="0.3">
      <c r="B16" s="286"/>
      <c r="C16" s="247"/>
      <c r="D16" s="249" t="s">
        <v>56</v>
      </c>
      <c r="E16" s="251" t="s">
        <v>66</v>
      </c>
      <c r="F16" s="206" t="s">
        <v>41</v>
      </c>
      <c r="G16" s="98">
        <v>8.1999999999999993</v>
      </c>
      <c r="H16" s="155">
        <v>0.33300000000000002</v>
      </c>
      <c r="I16" s="253" t="s">
        <v>58</v>
      </c>
      <c r="J16" s="135" t="s">
        <v>42</v>
      </c>
      <c r="K16" s="164">
        <f t="shared" si="0"/>
        <v>-0.33300000000000002</v>
      </c>
      <c r="L16" s="164">
        <f t="shared" si="1"/>
        <v>0</v>
      </c>
      <c r="M16" s="165">
        <f t="shared" si="2"/>
        <v>-0.33300000000000002</v>
      </c>
    </row>
    <row r="17" spans="2:13" s="49" customFormat="1" ht="14.4" x14ac:dyDescent="0.3">
      <c r="B17" s="286"/>
      <c r="C17" s="247"/>
      <c r="D17" s="250"/>
      <c r="E17" s="265"/>
      <c r="F17" s="206" t="s">
        <v>44</v>
      </c>
      <c r="G17" s="98">
        <v>9.6</v>
      </c>
      <c r="H17" s="155">
        <v>0.33300000000000002</v>
      </c>
      <c r="I17" s="266"/>
      <c r="J17" s="208" t="s">
        <v>42</v>
      </c>
      <c r="K17" s="164">
        <f t="shared" si="0"/>
        <v>-0.33300000000000002</v>
      </c>
      <c r="L17" s="164">
        <f t="shared" si="1"/>
        <v>0</v>
      </c>
      <c r="M17" s="165">
        <f t="shared" si="2"/>
        <v>-0.33300000000000002</v>
      </c>
    </row>
    <row r="18" spans="2:13" s="49" customFormat="1" ht="14.4" x14ac:dyDescent="0.3">
      <c r="B18" s="286"/>
      <c r="C18" s="247"/>
      <c r="D18" s="250"/>
      <c r="E18" s="265"/>
      <c r="F18" s="206" t="s">
        <v>43</v>
      </c>
      <c r="G18" s="98">
        <v>17.5</v>
      </c>
      <c r="H18" s="155">
        <v>0.33300000000000002</v>
      </c>
      <c r="I18" s="266"/>
      <c r="J18" s="208" t="s">
        <v>42</v>
      </c>
      <c r="K18" s="164">
        <f t="shared" si="0"/>
        <v>-0.33300000000000002</v>
      </c>
      <c r="L18" s="164">
        <f t="shared" si="1"/>
        <v>0</v>
      </c>
      <c r="M18" s="165">
        <f t="shared" si="2"/>
        <v>-0.33300000000000002</v>
      </c>
    </row>
    <row r="19" spans="2:13" s="49" customFormat="1" ht="14.4" x14ac:dyDescent="0.3">
      <c r="B19" s="286"/>
      <c r="C19" s="247"/>
      <c r="D19" s="249" t="s">
        <v>56</v>
      </c>
      <c r="E19" s="251" t="s">
        <v>65</v>
      </c>
      <c r="F19" s="206" t="s">
        <v>41</v>
      </c>
      <c r="G19" s="98">
        <v>9.1999999999999993</v>
      </c>
      <c r="H19" s="155">
        <v>0.33300000000000002</v>
      </c>
      <c r="I19" s="253" t="s">
        <v>41</v>
      </c>
      <c r="J19" s="135" t="s">
        <v>40</v>
      </c>
      <c r="K19" s="101">
        <f t="shared" si="0"/>
        <v>2.7305999999999999</v>
      </c>
      <c r="L19" s="101">
        <f t="shared" si="1"/>
        <v>5.4612000000000001E-2</v>
      </c>
      <c r="M19" s="122">
        <f t="shared" si="2"/>
        <v>2.6759879999999998</v>
      </c>
    </row>
    <row r="20" spans="2:13" s="49" customFormat="1" ht="14.4" x14ac:dyDescent="0.3">
      <c r="B20" s="286"/>
      <c r="C20" s="247"/>
      <c r="D20" s="250"/>
      <c r="E20" s="252"/>
      <c r="F20" s="206" t="s">
        <v>44</v>
      </c>
      <c r="G20" s="98">
        <v>10</v>
      </c>
      <c r="H20" s="155">
        <v>0.33300000000000002</v>
      </c>
      <c r="I20" s="254"/>
      <c r="J20" s="135" t="s">
        <v>42</v>
      </c>
      <c r="K20" s="101">
        <f t="shared" si="0"/>
        <v>-0.33300000000000002</v>
      </c>
      <c r="L20" s="101">
        <f t="shared" si="1"/>
        <v>0</v>
      </c>
      <c r="M20" s="122">
        <f t="shared" si="2"/>
        <v>-0.33300000000000002</v>
      </c>
    </row>
    <row r="21" spans="2:13" s="49" customFormat="1" ht="14.4" x14ac:dyDescent="0.3">
      <c r="B21" s="287"/>
      <c r="C21" s="248"/>
      <c r="D21" s="250"/>
      <c r="E21" s="252"/>
      <c r="F21" s="206" t="s">
        <v>43</v>
      </c>
      <c r="G21" s="98">
        <v>14.5</v>
      </c>
      <c r="H21" s="155">
        <v>0.33300000000000002</v>
      </c>
      <c r="I21" s="254"/>
      <c r="J21" s="135" t="s">
        <v>42</v>
      </c>
      <c r="K21" s="101">
        <f t="shared" si="0"/>
        <v>-0.33300000000000002</v>
      </c>
      <c r="L21" s="101">
        <f t="shared" si="1"/>
        <v>0</v>
      </c>
      <c r="M21" s="122">
        <f t="shared" si="2"/>
        <v>-0.33300000000000002</v>
      </c>
    </row>
    <row r="22" spans="2:13" s="49" customFormat="1" ht="14.4" x14ac:dyDescent="0.3">
      <c r="B22" s="288">
        <v>2</v>
      </c>
      <c r="C22" s="237">
        <f>C7+1</f>
        <v>45932</v>
      </c>
      <c r="D22" s="249" t="s">
        <v>57</v>
      </c>
      <c r="E22" s="251" t="s">
        <v>67</v>
      </c>
      <c r="F22" s="206" t="s">
        <v>44</v>
      </c>
      <c r="G22" s="98">
        <v>9.4</v>
      </c>
      <c r="H22" s="155">
        <v>0.33300000000000002</v>
      </c>
      <c r="I22" s="253" t="s">
        <v>54</v>
      </c>
      <c r="J22" s="135" t="s">
        <v>42</v>
      </c>
      <c r="K22" s="101">
        <f t="shared" si="0"/>
        <v>-0.33300000000000002</v>
      </c>
      <c r="L22" s="101">
        <f t="shared" si="1"/>
        <v>0</v>
      </c>
      <c r="M22" s="122">
        <f t="shared" si="2"/>
        <v>-0.33300000000000002</v>
      </c>
    </row>
    <row r="23" spans="2:13" s="49" customFormat="1" ht="14.4" x14ac:dyDescent="0.3">
      <c r="B23" s="286"/>
      <c r="C23" s="283"/>
      <c r="D23" s="250"/>
      <c r="E23" s="252"/>
      <c r="F23" s="206" t="s">
        <v>51</v>
      </c>
      <c r="G23" s="98">
        <v>16.5</v>
      </c>
      <c r="H23" s="155">
        <v>0.33300000000000002</v>
      </c>
      <c r="I23" s="254"/>
      <c r="J23" s="135" t="s">
        <v>42</v>
      </c>
      <c r="K23" s="101">
        <f t="shared" si="0"/>
        <v>-0.33300000000000002</v>
      </c>
      <c r="L23" s="101">
        <f t="shared" si="1"/>
        <v>0</v>
      </c>
      <c r="M23" s="122">
        <f t="shared" si="2"/>
        <v>-0.33300000000000002</v>
      </c>
    </row>
    <row r="24" spans="2:13" s="49" customFormat="1" ht="14.4" x14ac:dyDescent="0.3">
      <c r="B24" s="286"/>
      <c r="C24" s="283"/>
      <c r="D24" s="250"/>
      <c r="E24" s="252"/>
      <c r="F24" s="206" t="s">
        <v>43</v>
      </c>
      <c r="G24" s="98">
        <v>19</v>
      </c>
      <c r="H24" s="155">
        <v>0.33300000000000002</v>
      </c>
      <c r="I24" s="254"/>
      <c r="J24" s="135" t="s">
        <v>42</v>
      </c>
      <c r="K24" s="101">
        <f t="shared" si="0"/>
        <v>-0.33300000000000002</v>
      </c>
      <c r="L24" s="101">
        <f t="shared" si="1"/>
        <v>0</v>
      </c>
      <c r="M24" s="122">
        <f t="shared" si="2"/>
        <v>-0.33300000000000002</v>
      </c>
    </row>
    <row r="25" spans="2:13" s="49" customFormat="1" ht="14.4" x14ac:dyDescent="0.3">
      <c r="B25" s="286"/>
      <c r="C25" s="247"/>
      <c r="D25" s="249" t="s">
        <v>57</v>
      </c>
      <c r="E25" s="251" t="s">
        <v>68</v>
      </c>
      <c r="F25" s="206" t="s">
        <v>44</v>
      </c>
      <c r="G25" s="98">
        <v>10</v>
      </c>
      <c r="H25" s="155">
        <v>0.33300000000000002</v>
      </c>
      <c r="I25" s="253" t="s">
        <v>46</v>
      </c>
      <c r="J25" s="135" t="s">
        <v>42</v>
      </c>
      <c r="K25" s="101">
        <f t="shared" si="0"/>
        <v>-0.33300000000000002</v>
      </c>
      <c r="L25" s="101">
        <f t="shared" si="1"/>
        <v>0</v>
      </c>
      <c r="M25" s="122">
        <f t="shared" si="2"/>
        <v>-0.33300000000000002</v>
      </c>
    </row>
    <row r="26" spans="2:13" s="49" customFormat="1" ht="14.4" x14ac:dyDescent="0.3">
      <c r="B26" s="286"/>
      <c r="C26" s="247"/>
      <c r="D26" s="250"/>
      <c r="E26" s="252"/>
      <c r="F26" s="206" t="s">
        <v>51</v>
      </c>
      <c r="G26" s="98">
        <v>19.5</v>
      </c>
      <c r="H26" s="155">
        <v>0.33300000000000002</v>
      </c>
      <c r="I26" s="254"/>
      <c r="J26" s="135" t="s">
        <v>42</v>
      </c>
      <c r="K26" s="101">
        <f t="shared" si="0"/>
        <v>-0.33300000000000002</v>
      </c>
      <c r="L26" s="101">
        <f t="shared" si="1"/>
        <v>0</v>
      </c>
      <c r="M26" s="122">
        <f t="shared" si="2"/>
        <v>-0.33300000000000002</v>
      </c>
    </row>
    <row r="27" spans="2:13" s="49" customFormat="1" ht="14.4" x14ac:dyDescent="0.3">
      <c r="B27" s="286"/>
      <c r="C27" s="247"/>
      <c r="D27" s="250"/>
      <c r="E27" s="252"/>
      <c r="F27" s="206" t="s">
        <v>43</v>
      </c>
      <c r="G27" s="98">
        <v>16</v>
      </c>
      <c r="H27" s="155">
        <v>0.33300000000000002</v>
      </c>
      <c r="I27" s="254"/>
      <c r="J27" s="135" t="s">
        <v>42</v>
      </c>
      <c r="K27" s="101">
        <f t="shared" si="0"/>
        <v>-0.33300000000000002</v>
      </c>
      <c r="L27" s="101">
        <f t="shared" si="1"/>
        <v>0</v>
      </c>
      <c r="M27" s="122">
        <f t="shared" si="2"/>
        <v>-0.33300000000000002</v>
      </c>
    </row>
    <row r="28" spans="2:13" s="49" customFormat="1" ht="14.4" x14ac:dyDescent="0.3">
      <c r="B28" s="286"/>
      <c r="C28" s="247"/>
      <c r="D28" s="249" t="s">
        <v>57</v>
      </c>
      <c r="E28" s="251" t="s">
        <v>79</v>
      </c>
      <c r="F28" s="206" t="s">
        <v>41</v>
      </c>
      <c r="G28" s="98">
        <v>7.6</v>
      </c>
      <c r="H28" s="155">
        <v>0.33300000000000002</v>
      </c>
      <c r="I28" s="253" t="s">
        <v>80</v>
      </c>
      <c r="J28" s="135" t="s">
        <v>42</v>
      </c>
      <c r="K28" s="101">
        <f t="shared" si="0"/>
        <v>-0.33300000000000002</v>
      </c>
      <c r="L28" s="101">
        <f t="shared" si="1"/>
        <v>0</v>
      </c>
      <c r="M28" s="122">
        <f t="shared" si="2"/>
        <v>-0.33300000000000002</v>
      </c>
    </row>
    <row r="29" spans="2:13" s="49" customFormat="1" ht="14.4" x14ac:dyDescent="0.3">
      <c r="B29" s="286"/>
      <c r="C29" s="247"/>
      <c r="D29" s="250"/>
      <c r="E29" s="252"/>
      <c r="F29" s="206" t="s">
        <v>44</v>
      </c>
      <c r="G29" s="98">
        <v>13</v>
      </c>
      <c r="H29" s="155">
        <v>0.33300000000000002</v>
      </c>
      <c r="I29" s="254"/>
      <c r="J29" s="135" t="s">
        <v>42</v>
      </c>
      <c r="K29" s="101">
        <f t="shared" si="0"/>
        <v>-0.33300000000000002</v>
      </c>
      <c r="L29" s="101">
        <f t="shared" si="1"/>
        <v>0</v>
      </c>
      <c r="M29" s="122">
        <f t="shared" si="2"/>
        <v>-0.33300000000000002</v>
      </c>
    </row>
    <row r="30" spans="2:13" s="49" customFormat="1" ht="14.4" x14ac:dyDescent="0.3">
      <c r="B30" s="287"/>
      <c r="C30" s="248"/>
      <c r="D30" s="250"/>
      <c r="E30" s="252"/>
      <c r="F30" s="206" t="s">
        <v>43</v>
      </c>
      <c r="G30" s="98">
        <v>15.5</v>
      </c>
      <c r="H30" s="155">
        <v>0.33300000000000002</v>
      </c>
      <c r="I30" s="254"/>
      <c r="J30" s="135" t="s">
        <v>42</v>
      </c>
      <c r="K30" s="101">
        <f t="shared" si="0"/>
        <v>-0.33300000000000002</v>
      </c>
      <c r="L30" s="101">
        <f t="shared" si="1"/>
        <v>0</v>
      </c>
      <c r="M30" s="122">
        <f t="shared" si="2"/>
        <v>-0.33300000000000002</v>
      </c>
    </row>
    <row r="31" spans="2:13" s="49" customFormat="1" ht="14.4" x14ac:dyDescent="0.3">
      <c r="B31" s="285">
        <v>3</v>
      </c>
      <c r="C31" s="237">
        <f>C22+1</f>
        <v>45933</v>
      </c>
      <c r="D31" s="249" t="s">
        <v>70</v>
      </c>
      <c r="E31" s="251" t="s">
        <v>71</v>
      </c>
      <c r="F31" s="206" t="s">
        <v>46</v>
      </c>
      <c r="G31" s="98">
        <v>8.6</v>
      </c>
      <c r="H31" s="155">
        <v>0.33300000000000002</v>
      </c>
      <c r="I31" s="253" t="s">
        <v>51</v>
      </c>
      <c r="J31" s="135" t="s">
        <v>42</v>
      </c>
      <c r="K31" s="101">
        <f>IF(J31="w",(G31-1)*H31,-H31)</f>
        <v>-0.33300000000000002</v>
      </c>
      <c r="L31" s="101">
        <f>IF(J31="w",(K31/100*2),0)</f>
        <v>0</v>
      </c>
      <c r="M31" s="122">
        <f>K31-L31</f>
        <v>-0.33300000000000002</v>
      </c>
    </row>
    <row r="32" spans="2:13" s="49" customFormat="1" ht="14.4" x14ac:dyDescent="0.3">
      <c r="B32" s="286"/>
      <c r="C32" s="283"/>
      <c r="D32" s="250"/>
      <c r="E32" s="252"/>
      <c r="F32" s="206" t="s">
        <v>52</v>
      </c>
      <c r="G32" s="98">
        <v>11.5</v>
      </c>
      <c r="H32" s="155">
        <v>0.33300000000000002</v>
      </c>
      <c r="I32" s="254"/>
      <c r="J32" s="135" t="s">
        <v>42</v>
      </c>
      <c r="K32" s="101">
        <f>IF(J32="w",(G32-1)*H32,-H32)</f>
        <v>-0.33300000000000002</v>
      </c>
      <c r="L32" s="101">
        <f>IF(J32="w",(K32/100*2),0)</f>
        <v>0</v>
      </c>
      <c r="M32" s="122">
        <f>K32-L32</f>
        <v>-0.33300000000000002</v>
      </c>
    </row>
    <row r="33" spans="2:13" s="49" customFormat="1" ht="14.4" x14ac:dyDescent="0.3">
      <c r="B33" s="286"/>
      <c r="C33" s="283"/>
      <c r="D33" s="250"/>
      <c r="E33" s="252"/>
      <c r="F33" s="206" t="s">
        <v>44</v>
      </c>
      <c r="G33" s="98">
        <v>10</v>
      </c>
      <c r="H33" s="155">
        <v>0.33300000000000002</v>
      </c>
      <c r="I33" s="254"/>
      <c r="J33" s="135" t="s">
        <v>42</v>
      </c>
      <c r="K33" s="101">
        <f>IF(J33="w",(G33-1)*H33,-H33)</f>
        <v>-0.33300000000000002</v>
      </c>
      <c r="L33" s="101">
        <f>IF(J33="w",(K33/100*2),0)</f>
        <v>0</v>
      </c>
      <c r="M33" s="122">
        <f>K33-L33</f>
        <v>-0.33300000000000002</v>
      </c>
    </row>
    <row r="34" spans="2:13" s="49" customFormat="1" ht="14.4" x14ac:dyDescent="0.3">
      <c r="B34" s="286"/>
      <c r="C34" s="247"/>
      <c r="D34" s="249" t="s">
        <v>76</v>
      </c>
      <c r="E34" s="251" t="s">
        <v>77</v>
      </c>
      <c r="F34" s="206" t="s">
        <v>46</v>
      </c>
      <c r="G34" s="98">
        <v>5.6</v>
      </c>
      <c r="H34" s="155">
        <v>0.33300000000000002</v>
      </c>
      <c r="I34" s="253" t="s">
        <v>44</v>
      </c>
      <c r="J34" s="135" t="s">
        <v>42</v>
      </c>
      <c r="K34" s="101">
        <f t="shared" si="0"/>
        <v>-0.33300000000000002</v>
      </c>
      <c r="L34" s="101">
        <f t="shared" si="1"/>
        <v>0</v>
      </c>
      <c r="M34" s="122">
        <f t="shared" si="2"/>
        <v>-0.33300000000000002</v>
      </c>
    </row>
    <row r="35" spans="2:13" s="49" customFormat="1" ht="14.4" x14ac:dyDescent="0.3">
      <c r="B35" s="286"/>
      <c r="C35" s="247"/>
      <c r="D35" s="250"/>
      <c r="E35" s="252"/>
      <c r="F35" s="206" t="s">
        <v>52</v>
      </c>
      <c r="G35" s="98">
        <v>10.5</v>
      </c>
      <c r="H35" s="155">
        <v>0.33300000000000002</v>
      </c>
      <c r="I35" s="254"/>
      <c r="J35" s="135" t="s">
        <v>42</v>
      </c>
      <c r="K35" s="101">
        <f t="shared" si="0"/>
        <v>-0.33300000000000002</v>
      </c>
      <c r="L35" s="101">
        <f t="shared" si="1"/>
        <v>0</v>
      </c>
      <c r="M35" s="122">
        <f t="shared" si="2"/>
        <v>-0.33300000000000002</v>
      </c>
    </row>
    <row r="36" spans="2:13" s="49" customFormat="1" ht="14.4" x14ac:dyDescent="0.3">
      <c r="B36" s="286"/>
      <c r="C36" s="247"/>
      <c r="D36" s="250"/>
      <c r="E36" s="252"/>
      <c r="F36" s="206" t="s">
        <v>44</v>
      </c>
      <c r="G36" s="98">
        <v>12.5</v>
      </c>
      <c r="H36" s="155">
        <v>0.33300000000000002</v>
      </c>
      <c r="I36" s="254"/>
      <c r="J36" s="135" t="s">
        <v>40</v>
      </c>
      <c r="K36" s="101">
        <f t="shared" si="0"/>
        <v>3.8295000000000003</v>
      </c>
      <c r="L36" s="101">
        <f t="shared" si="1"/>
        <v>7.6590000000000005E-2</v>
      </c>
      <c r="M36" s="122">
        <f t="shared" si="2"/>
        <v>3.7529100000000004</v>
      </c>
    </row>
    <row r="37" spans="2:13" s="49" customFormat="1" ht="14.4" x14ac:dyDescent="0.3">
      <c r="B37" s="286"/>
      <c r="C37" s="247"/>
      <c r="D37" s="249" t="s">
        <v>81</v>
      </c>
      <c r="E37" s="251" t="s">
        <v>82</v>
      </c>
      <c r="F37" s="206" t="s">
        <v>46</v>
      </c>
      <c r="G37" s="98">
        <v>9</v>
      </c>
      <c r="H37" s="155">
        <v>0.33300000000000002</v>
      </c>
      <c r="I37" s="253" t="s">
        <v>54</v>
      </c>
      <c r="J37" s="135" t="s">
        <v>42</v>
      </c>
      <c r="K37" s="101">
        <f t="shared" si="0"/>
        <v>-0.33300000000000002</v>
      </c>
      <c r="L37" s="101">
        <f t="shared" si="1"/>
        <v>0</v>
      </c>
      <c r="M37" s="122">
        <f t="shared" si="2"/>
        <v>-0.33300000000000002</v>
      </c>
    </row>
    <row r="38" spans="2:13" s="49" customFormat="1" ht="14.4" x14ac:dyDescent="0.3">
      <c r="B38" s="286"/>
      <c r="C38" s="247"/>
      <c r="D38" s="250"/>
      <c r="E38" s="252"/>
      <c r="F38" s="206" t="s">
        <v>41</v>
      </c>
      <c r="G38" s="98">
        <v>6.8</v>
      </c>
      <c r="H38" s="155">
        <v>0.33300000000000002</v>
      </c>
      <c r="I38" s="254"/>
      <c r="J38" s="135" t="s">
        <v>42</v>
      </c>
      <c r="K38" s="101">
        <f t="shared" si="0"/>
        <v>-0.33300000000000002</v>
      </c>
      <c r="L38" s="101">
        <f t="shared" si="1"/>
        <v>0</v>
      </c>
      <c r="M38" s="122">
        <f t="shared" si="2"/>
        <v>-0.33300000000000002</v>
      </c>
    </row>
    <row r="39" spans="2:13" s="49" customFormat="1" ht="14.4" x14ac:dyDescent="0.3">
      <c r="B39" s="286"/>
      <c r="C39" s="247"/>
      <c r="D39" s="250"/>
      <c r="E39" s="252"/>
      <c r="F39" s="206" t="s">
        <v>44</v>
      </c>
      <c r="G39" s="98">
        <v>12</v>
      </c>
      <c r="H39" s="155">
        <v>0.33300000000000002</v>
      </c>
      <c r="I39" s="254"/>
      <c r="J39" s="135" t="s">
        <v>42</v>
      </c>
      <c r="K39" s="101">
        <f t="shared" si="0"/>
        <v>-0.33300000000000002</v>
      </c>
      <c r="L39" s="101">
        <f t="shared" si="1"/>
        <v>0</v>
      </c>
      <c r="M39" s="122">
        <f t="shared" si="2"/>
        <v>-0.33300000000000002</v>
      </c>
    </row>
    <row r="40" spans="2:13" s="49" customFormat="1" ht="14.4" x14ac:dyDescent="0.3">
      <c r="B40" s="286"/>
      <c r="C40" s="247"/>
      <c r="D40" s="249" t="s">
        <v>83</v>
      </c>
      <c r="E40" s="251" t="s">
        <v>84</v>
      </c>
      <c r="F40" s="206" t="s">
        <v>41</v>
      </c>
      <c r="G40" s="98">
        <v>8.8000000000000007</v>
      </c>
      <c r="H40" s="155">
        <v>0.33300000000000002</v>
      </c>
      <c r="I40" s="253" t="s">
        <v>54</v>
      </c>
      <c r="J40" s="135" t="s">
        <v>42</v>
      </c>
      <c r="K40" s="101">
        <f t="shared" si="0"/>
        <v>-0.33300000000000002</v>
      </c>
      <c r="L40" s="101">
        <f t="shared" si="1"/>
        <v>0</v>
      </c>
      <c r="M40" s="122">
        <f t="shared" si="2"/>
        <v>-0.33300000000000002</v>
      </c>
    </row>
    <row r="41" spans="2:13" s="49" customFormat="1" ht="14.4" x14ac:dyDescent="0.3">
      <c r="B41" s="286"/>
      <c r="C41" s="247"/>
      <c r="D41" s="250"/>
      <c r="E41" s="252"/>
      <c r="F41" s="206" t="s">
        <v>44</v>
      </c>
      <c r="G41" s="98">
        <v>9.8000000000000007</v>
      </c>
      <c r="H41" s="155">
        <v>0.33300000000000002</v>
      </c>
      <c r="I41" s="254"/>
      <c r="J41" s="135" t="s">
        <v>42</v>
      </c>
      <c r="K41" s="101">
        <f t="shared" si="0"/>
        <v>-0.33300000000000002</v>
      </c>
      <c r="L41" s="101">
        <f t="shared" si="1"/>
        <v>0</v>
      </c>
      <c r="M41" s="122">
        <f t="shared" si="2"/>
        <v>-0.33300000000000002</v>
      </c>
    </row>
    <row r="42" spans="2:13" s="49" customFormat="1" ht="14.4" x14ac:dyDescent="0.3">
      <c r="B42" s="287"/>
      <c r="C42" s="248"/>
      <c r="D42" s="250"/>
      <c r="E42" s="252"/>
      <c r="F42" s="206" t="s">
        <v>43</v>
      </c>
      <c r="G42" s="98">
        <v>13.5</v>
      </c>
      <c r="H42" s="155">
        <v>0.33300000000000002</v>
      </c>
      <c r="I42" s="254"/>
      <c r="J42" s="135" t="s">
        <v>42</v>
      </c>
      <c r="K42" s="101">
        <f t="shared" si="0"/>
        <v>-0.33300000000000002</v>
      </c>
      <c r="L42" s="101">
        <f t="shared" si="1"/>
        <v>0</v>
      </c>
      <c r="M42" s="122">
        <f t="shared" si="2"/>
        <v>-0.33300000000000002</v>
      </c>
    </row>
    <row r="43" spans="2:13" s="49" customFormat="1" ht="14.4" x14ac:dyDescent="0.3">
      <c r="B43" s="285">
        <v>4</v>
      </c>
      <c r="C43" s="237">
        <f>C31+1</f>
        <v>45934</v>
      </c>
      <c r="D43" s="249" t="s">
        <v>70</v>
      </c>
      <c r="E43" s="251" t="s">
        <v>85</v>
      </c>
      <c r="F43" s="206" t="s">
        <v>41</v>
      </c>
      <c r="G43" s="98">
        <v>9.8000000000000007</v>
      </c>
      <c r="H43" s="155">
        <v>0.33300000000000002</v>
      </c>
      <c r="I43" s="253" t="s">
        <v>52</v>
      </c>
      <c r="J43" s="135" t="s">
        <v>42</v>
      </c>
      <c r="K43" s="101">
        <f t="shared" si="0"/>
        <v>-0.33300000000000002</v>
      </c>
      <c r="L43" s="101">
        <f t="shared" si="1"/>
        <v>0</v>
      </c>
      <c r="M43" s="122">
        <f t="shared" si="2"/>
        <v>-0.33300000000000002</v>
      </c>
    </row>
    <row r="44" spans="2:13" s="49" customFormat="1" ht="14.4" x14ac:dyDescent="0.3">
      <c r="B44" s="286"/>
      <c r="C44" s="283"/>
      <c r="D44" s="250"/>
      <c r="E44" s="252"/>
      <c r="F44" s="206" t="s">
        <v>44</v>
      </c>
      <c r="G44" s="98">
        <v>9.1999999999999993</v>
      </c>
      <c r="H44" s="155">
        <v>0.33300000000000002</v>
      </c>
      <c r="I44" s="254"/>
      <c r="J44" s="135" t="s">
        <v>42</v>
      </c>
      <c r="K44" s="101">
        <f t="shared" si="0"/>
        <v>-0.33300000000000002</v>
      </c>
      <c r="L44" s="101">
        <f t="shared" si="1"/>
        <v>0</v>
      </c>
      <c r="M44" s="122">
        <f t="shared" si="2"/>
        <v>-0.33300000000000002</v>
      </c>
    </row>
    <row r="45" spans="2:13" s="49" customFormat="1" ht="14.4" x14ac:dyDescent="0.3">
      <c r="B45" s="286"/>
      <c r="C45" s="283"/>
      <c r="D45" s="250"/>
      <c r="E45" s="252"/>
      <c r="F45" s="206" t="s">
        <v>43</v>
      </c>
      <c r="G45" s="98">
        <v>20</v>
      </c>
      <c r="H45" s="155">
        <v>0.33300000000000002</v>
      </c>
      <c r="I45" s="254"/>
      <c r="J45" s="135" t="s">
        <v>42</v>
      </c>
      <c r="K45" s="101">
        <f t="shared" si="0"/>
        <v>-0.33300000000000002</v>
      </c>
      <c r="L45" s="101">
        <f t="shared" si="1"/>
        <v>0</v>
      </c>
      <c r="M45" s="122">
        <f t="shared" si="2"/>
        <v>-0.33300000000000002</v>
      </c>
    </row>
    <row r="46" spans="2:13" s="49" customFormat="1" ht="14.4" x14ac:dyDescent="0.3">
      <c r="B46" s="286"/>
      <c r="C46" s="247"/>
      <c r="D46" s="249" t="s">
        <v>70</v>
      </c>
      <c r="E46" s="251" t="s">
        <v>86</v>
      </c>
      <c r="F46" s="206" t="s">
        <v>41</v>
      </c>
      <c r="G46" s="98">
        <v>9.1999999999999993</v>
      </c>
      <c r="H46" s="155">
        <v>0.33300000000000002</v>
      </c>
      <c r="I46" s="253" t="s">
        <v>44</v>
      </c>
      <c r="J46" s="135" t="s">
        <v>42</v>
      </c>
      <c r="K46" s="101">
        <f t="shared" si="0"/>
        <v>-0.33300000000000002</v>
      </c>
      <c r="L46" s="101">
        <f t="shared" si="1"/>
        <v>0</v>
      </c>
      <c r="M46" s="122">
        <f t="shared" si="2"/>
        <v>-0.33300000000000002</v>
      </c>
    </row>
    <row r="47" spans="2:13" s="49" customFormat="1" ht="14.4" x14ac:dyDescent="0.3">
      <c r="B47" s="286"/>
      <c r="C47" s="247"/>
      <c r="D47" s="250"/>
      <c r="E47" s="252"/>
      <c r="F47" s="206" t="s">
        <v>45</v>
      </c>
      <c r="G47" s="98">
        <v>11</v>
      </c>
      <c r="H47" s="155">
        <v>0.33300000000000002</v>
      </c>
      <c r="I47" s="254"/>
      <c r="J47" s="135" t="s">
        <v>42</v>
      </c>
      <c r="K47" s="101">
        <f t="shared" si="0"/>
        <v>-0.33300000000000002</v>
      </c>
      <c r="L47" s="101">
        <f t="shared" si="1"/>
        <v>0</v>
      </c>
      <c r="M47" s="122">
        <f t="shared" si="2"/>
        <v>-0.33300000000000002</v>
      </c>
    </row>
    <row r="48" spans="2:13" s="49" customFormat="1" ht="14.4" x14ac:dyDescent="0.3">
      <c r="B48" s="286"/>
      <c r="C48" s="247"/>
      <c r="D48" s="250"/>
      <c r="E48" s="252"/>
      <c r="F48" s="206" t="s">
        <v>87</v>
      </c>
      <c r="G48" s="98">
        <v>19</v>
      </c>
      <c r="H48" s="155">
        <v>0.33300000000000002</v>
      </c>
      <c r="I48" s="254"/>
      <c r="J48" s="135" t="s">
        <v>42</v>
      </c>
      <c r="K48" s="101">
        <f t="shared" si="0"/>
        <v>-0.33300000000000002</v>
      </c>
      <c r="L48" s="101">
        <f t="shared" si="1"/>
        <v>0</v>
      </c>
      <c r="M48" s="122">
        <f t="shared" si="2"/>
        <v>-0.33300000000000002</v>
      </c>
    </row>
    <row r="49" spans="2:13" s="49" customFormat="1" ht="14.4" x14ac:dyDescent="0.3">
      <c r="B49" s="286"/>
      <c r="C49" s="247"/>
      <c r="D49" s="249" t="s">
        <v>76</v>
      </c>
      <c r="E49" s="251" t="s">
        <v>88</v>
      </c>
      <c r="F49" s="206" t="s">
        <v>41</v>
      </c>
      <c r="G49" s="98">
        <v>12</v>
      </c>
      <c r="H49" s="155">
        <v>0.33300000000000002</v>
      </c>
      <c r="I49" s="253" t="s">
        <v>51</v>
      </c>
      <c r="J49" s="135" t="s">
        <v>42</v>
      </c>
      <c r="K49" s="164">
        <f t="shared" si="0"/>
        <v>-0.33300000000000002</v>
      </c>
      <c r="L49" s="164">
        <f t="shared" si="1"/>
        <v>0</v>
      </c>
      <c r="M49" s="165">
        <f t="shared" si="2"/>
        <v>-0.33300000000000002</v>
      </c>
    </row>
    <row r="50" spans="2:13" s="49" customFormat="1" ht="14.4" x14ac:dyDescent="0.3">
      <c r="B50" s="286"/>
      <c r="C50" s="247"/>
      <c r="D50" s="264"/>
      <c r="E50" s="265"/>
      <c r="F50" s="206" t="s">
        <v>44</v>
      </c>
      <c r="G50" s="98">
        <v>9.6</v>
      </c>
      <c r="H50" s="155">
        <v>0.33300000000000002</v>
      </c>
      <c r="I50" s="266"/>
      <c r="J50" s="135" t="s">
        <v>42</v>
      </c>
      <c r="K50" s="164">
        <f t="shared" si="0"/>
        <v>-0.33300000000000002</v>
      </c>
      <c r="L50" s="164">
        <f t="shared" si="1"/>
        <v>0</v>
      </c>
      <c r="M50" s="165">
        <f t="shared" si="2"/>
        <v>-0.33300000000000002</v>
      </c>
    </row>
    <row r="51" spans="2:13" s="49" customFormat="1" ht="14.4" x14ac:dyDescent="0.3">
      <c r="B51" s="287"/>
      <c r="C51" s="248"/>
      <c r="D51" s="264"/>
      <c r="E51" s="265"/>
      <c r="F51" s="206" t="s">
        <v>43</v>
      </c>
      <c r="G51" s="98">
        <v>17</v>
      </c>
      <c r="H51" s="155">
        <v>0.33300000000000002</v>
      </c>
      <c r="I51" s="266"/>
      <c r="J51" s="135" t="s">
        <v>42</v>
      </c>
      <c r="K51" s="164">
        <f t="shared" si="0"/>
        <v>-0.33300000000000002</v>
      </c>
      <c r="L51" s="164">
        <f t="shared" si="1"/>
        <v>0</v>
      </c>
      <c r="M51" s="165">
        <f t="shared" si="2"/>
        <v>-0.33300000000000002</v>
      </c>
    </row>
    <row r="52" spans="2:13" s="49" customFormat="1" ht="14.4" x14ac:dyDescent="0.3">
      <c r="B52" s="285">
        <v>5</v>
      </c>
      <c r="C52" s="237">
        <f>C43+1</f>
        <v>45935</v>
      </c>
      <c r="D52" s="249" t="s">
        <v>70</v>
      </c>
      <c r="E52" s="251" t="s">
        <v>105</v>
      </c>
      <c r="F52" s="206" t="s">
        <v>45</v>
      </c>
      <c r="G52" s="98">
        <v>10</v>
      </c>
      <c r="H52" s="155">
        <v>0.33300000000000002</v>
      </c>
      <c r="I52" s="253" t="s">
        <v>41</v>
      </c>
      <c r="J52" s="135" t="s">
        <v>42</v>
      </c>
      <c r="K52" s="101">
        <f t="shared" si="0"/>
        <v>-0.33300000000000002</v>
      </c>
      <c r="L52" s="101">
        <f t="shared" si="1"/>
        <v>0</v>
      </c>
      <c r="M52" s="122">
        <f t="shared" si="2"/>
        <v>-0.33300000000000002</v>
      </c>
    </row>
    <row r="53" spans="2:13" s="49" customFormat="1" ht="14.4" x14ac:dyDescent="0.3">
      <c r="B53" s="286"/>
      <c r="C53" s="283"/>
      <c r="D53" s="250"/>
      <c r="E53" s="263"/>
      <c r="F53" s="206" t="s">
        <v>87</v>
      </c>
      <c r="G53" s="98">
        <v>19</v>
      </c>
      <c r="H53" s="155">
        <v>0.33300000000000002</v>
      </c>
      <c r="I53" s="254"/>
      <c r="J53" s="135" t="s">
        <v>42</v>
      </c>
      <c r="K53" s="101">
        <f t="shared" si="0"/>
        <v>-0.33300000000000002</v>
      </c>
      <c r="L53" s="101">
        <f t="shared" si="1"/>
        <v>0</v>
      </c>
      <c r="M53" s="122">
        <f t="shared" si="2"/>
        <v>-0.33300000000000002</v>
      </c>
    </row>
    <row r="54" spans="2:13" s="49" customFormat="1" ht="14.4" x14ac:dyDescent="0.3">
      <c r="B54" s="286"/>
      <c r="C54" s="283"/>
      <c r="D54" s="250"/>
      <c r="E54" s="263"/>
      <c r="F54" s="206" t="s">
        <v>43</v>
      </c>
      <c r="G54" s="98">
        <v>16</v>
      </c>
      <c r="H54" s="155">
        <v>0.33300000000000002</v>
      </c>
      <c r="I54" s="254"/>
      <c r="J54" s="135" t="s">
        <v>42</v>
      </c>
      <c r="K54" s="101">
        <f t="shared" si="0"/>
        <v>-0.33300000000000002</v>
      </c>
      <c r="L54" s="101">
        <f t="shared" si="1"/>
        <v>0</v>
      </c>
      <c r="M54" s="122">
        <f t="shared" si="2"/>
        <v>-0.33300000000000002</v>
      </c>
    </row>
    <row r="55" spans="2:13" s="49" customFormat="1" ht="14.4" x14ac:dyDescent="0.3">
      <c r="B55" s="286"/>
      <c r="C55" s="247"/>
      <c r="D55" s="249" t="s">
        <v>70</v>
      </c>
      <c r="E55" s="251" t="s">
        <v>107</v>
      </c>
      <c r="F55" s="206" t="s">
        <v>80</v>
      </c>
      <c r="G55" s="98">
        <v>11</v>
      </c>
      <c r="H55" s="155">
        <v>0.33300000000000002</v>
      </c>
      <c r="I55" s="253" t="s">
        <v>54</v>
      </c>
      <c r="J55" s="135" t="s">
        <v>42</v>
      </c>
      <c r="K55" s="101">
        <f t="shared" si="0"/>
        <v>-0.33300000000000002</v>
      </c>
      <c r="L55" s="101">
        <f t="shared" si="1"/>
        <v>0</v>
      </c>
      <c r="M55" s="122">
        <f t="shared" si="2"/>
        <v>-0.33300000000000002</v>
      </c>
    </row>
    <row r="56" spans="2:13" s="49" customFormat="1" ht="14.4" x14ac:dyDescent="0.3">
      <c r="B56" s="286"/>
      <c r="C56" s="247"/>
      <c r="D56" s="250"/>
      <c r="E56" s="252"/>
      <c r="F56" s="206" t="s">
        <v>45</v>
      </c>
      <c r="G56" s="98">
        <v>9.6</v>
      </c>
      <c r="H56" s="155">
        <v>0.33300000000000002</v>
      </c>
      <c r="I56" s="254"/>
      <c r="J56" s="135" t="s">
        <v>42</v>
      </c>
      <c r="K56" s="101">
        <f t="shared" si="0"/>
        <v>-0.33300000000000002</v>
      </c>
      <c r="L56" s="101">
        <f t="shared" si="1"/>
        <v>0</v>
      </c>
      <c r="M56" s="122">
        <f t="shared" si="2"/>
        <v>-0.33300000000000002</v>
      </c>
    </row>
    <row r="57" spans="2:13" s="49" customFormat="1" ht="14.4" x14ac:dyDescent="0.3">
      <c r="B57" s="286"/>
      <c r="C57" s="247"/>
      <c r="D57" s="250"/>
      <c r="E57" s="252"/>
      <c r="F57" s="206" t="s">
        <v>87</v>
      </c>
      <c r="G57" s="98">
        <v>13.5</v>
      </c>
      <c r="H57" s="155">
        <v>0.33300000000000002</v>
      </c>
      <c r="I57" s="254"/>
      <c r="J57" s="135" t="s">
        <v>42</v>
      </c>
      <c r="K57" s="101">
        <f t="shared" si="0"/>
        <v>-0.33300000000000002</v>
      </c>
      <c r="L57" s="101">
        <f t="shared" si="1"/>
        <v>0</v>
      </c>
      <c r="M57" s="122">
        <f t="shared" si="2"/>
        <v>-0.33300000000000002</v>
      </c>
    </row>
    <row r="58" spans="2:13" s="49" customFormat="1" ht="14.4" x14ac:dyDescent="0.3">
      <c r="B58" s="286"/>
      <c r="C58" s="247"/>
      <c r="D58" s="249" t="s">
        <v>76</v>
      </c>
      <c r="E58" s="251" t="s">
        <v>108</v>
      </c>
      <c r="F58" s="206" t="s">
        <v>46</v>
      </c>
      <c r="G58" s="98">
        <v>8.1999999999999993</v>
      </c>
      <c r="H58" s="155">
        <v>0.33300000000000002</v>
      </c>
      <c r="I58" s="253" t="s">
        <v>54</v>
      </c>
      <c r="J58" s="135" t="s">
        <v>42</v>
      </c>
      <c r="K58" s="101">
        <f t="shared" si="0"/>
        <v>-0.33300000000000002</v>
      </c>
      <c r="L58" s="101">
        <f t="shared" si="1"/>
        <v>0</v>
      </c>
      <c r="M58" s="122">
        <f t="shared" si="2"/>
        <v>-0.33300000000000002</v>
      </c>
    </row>
    <row r="59" spans="2:13" s="49" customFormat="1" ht="14.4" x14ac:dyDescent="0.3">
      <c r="B59" s="286"/>
      <c r="C59" s="247"/>
      <c r="D59" s="250"/>
      <c r="E59" s="252"/>
      <c r="F59" s="206" t="s">
        <v>52</v>
      </c>
      <c r="G59" s="98">
        <v>12</v>
      </c>
      <c r="H59" s="155">
        <v>0.33300000000000002</v>
      </c>
      <c r="I59" s="254"/>
      <c r="J59" s="135" t="s">
        <v>42</v>
      </c>
      <c r="K59" s="101">
        <f t="shared" si="0"/>
        <v>-0.33300000000000002</v>
      </c>
      <c r="L59" s="101">
        <f t="shared" si="1"/>
        <v>0</v>
      </c>
      <c r="M59" s="122">
        <f t="shared" si="2"/>
        <v>-0.33300000000000002</v>
      </c>
    </row>
    <row r="60" spans="2:13" s="49" customFormat="1" ht="14.4" x14ac:dyDescent="0.3">
      <c r="B60" s="287"/>
      <c r="C60" s="248"/>
      <c r="D60" s="250"/>
      <c r="E60" s="252"/>
      <c r="F60" s="206" t="s">
        <v>44</v>
      </c>
      <c r="G60" s="98">
        <v>10</v>
      </c>
      <c r="H60" s="155">
        <v>0.33300000000000002</v>
      </c>
      <c r="I60" s="254"/>
      <c r="J60" s="135" t="s">
        <v>42</v>
      </c>
      <c r="K60" s="101">
        <f t="shared" si="0"/>
        <v>-0.33300000000000002</v>
      </c>
      <c r="L60" s="101">
        <f t="shared" si="1"/>
        <v>0</v>
      </c>
      <c r="M60" s="122">
        <f t="shared" si="2"/>
        <v>-0.33300000000000002</v>
      </c>
    </row>
    <row r="61" spans="2:13" s="49" customFormat="1" ht="14.4" x14ac:dyDescent="0.3">
      <c r="B61" s="288">
        <v>6</v>
      </c>
      <c r="C61" s="255">
        <f>C52+1</f>
        <v>45936</v>
      </c>
      <c r="D61" s="249" t="s">
        <v>96</v>
      </c>
      <c r="E61" s="251" t="s">
        <v>97</v>
      </c>
      <c r="F61" s="206" t="s">
        <v>41</v>
      </c>
      <c r="G61" s="98">
        <v>7.2</v>
      </c>
      <c r="H61" s="155">
        <v>0.33300000000000002</v>
      </c>
      <c r="I61" s="253" t="s">
        <v>99</v>
      </c>
      <c r="J61" s="135" t="s">
        <v>42</v>
      </c>
      <c r="K61" s="101">
        <f t="shared" si="0"/>
        <v>-0.33300000000000002</v>
      </c>
      <c r="L61" s="101">
        <f t="shared" si="1"/>
        <v>0</v>
      </c>
      <c r="M61" s="122">
        <f t="shared" si="2"/>
        <v>-0.33300000000000002</v>
      </c>
    </row>
    <row r="62" spans="2:13" s="49" customFormat="1" ht="14.4" x14ac:dyDescent="0.3">
      <c r="B62" s="286"/>
      <c r="C62" s="256"/>
      <c r="D62" s="250"/>
      <c r="E62" s="252"/>
      <c r="F62" s="206" t="s">
        <v>44</v>
      </c>
      <c r="G62" s="98">
        <v>12.5</v>
      </c>
      <c r="H62" s="155">
        <v>0.33300000000000002</v>
      </c>
      <c r="I62" s="254"/>
      <c r="J62" s="135" t="s">
        <v>42</v>
      </c>
      <c r="K62" s="101">
        <f t="shared" si="0"/>
        <v>-0.33300000000000002</v>
      </c>
      <c r="L62" s="101">
        <f t="shared" si="1"/>
        <v>0</v>
      </c>
      <c r="M62" s="122">
        <f t="shared" si="2"/>
        <v>-0.33300000000000002</v>
      </c>
    </row>
    <row r="63" spans="2:13" s="49" customFormat="1" ht="14.4" x14ac:dyDescent="0.3">
      <c r="B63" s="287"/>
      <c r="C63" s="256"/>
      <c r="D63" s="250"/>
      <c r="E63" s="252"/>
      <c r="F63" s="206" t="s">
        <v>45</v>
      </c>
      <c r="G63" s="98">
        <v>10.5</v>
      </c>
      <c r="H63" s="155">
        <v>0.33300000000000002</v>
      </c>
      <c r="I63" s="254"/>
      <c r="J63" s="135" t="s">
        <v>42</v>
      </c>
      <c r="K63" s="101">
        <f t="shared" si="0"/>
        <v>-0.33300000000000002</v>
      </c>
      <c r="L63" s="101">
        <f t="shared" si="1"/>
        <v>0</v>
      </c>
      <c r="M63" s="122">
        <f t="shared" si="2"/>
        <v>-0.33300000000000002</v>
      </c>
    </row>
    <row r="64" spans="2:13" s="49" customFormat="1" ht="14.4" x14ac:dyDescent="0.3">
      <c r="B64" s="289">
        <v>7</v>
      </c>
      <c r="C64" s="188">
        <f>C61+1</f>
        <v>45937</v>
      </c>
      <c r="D64" s="209" t="s">
        <v>92</v>
      </c>
      <c r="E64" s="210"/>
      <c r="F64" s="212"/>
      <c r="G64" s="189"/>
      <c r="H64" s="190"/>
      <c r="I64" s="212"/>
      <c r="J64" s="191"/>
      <c r="K64" s="192">
        <f t="shared" si="0"/>
        <v>0</v>
      </c>
      <c r="L64" s="192">
        <f t="shared" si="1"/>
        <v>0</v>
      </c>
      <c r="M64" s="193">
        <f t="shared" si="2"/>
        <v>0</v>
      </c>
    </row>
    <row r="65" spans="2:13" s="49" customFormat="1" ht="14.4" x14ac:dyDescent="0.3">
      <c r="B65" s="289">
        <v>8</v>
      </c>
      <c r="C65" s="188">
        <f>C64+1</f>
        <v>45938</v>
      </c>
      <c r="D65" s="209" t="s">
        <v>92</v>
      </c>
      <c r="E65" s="211"/>
      <c r="F65" s="212"/>
      <c r="G65" s="189"/>
      <c r="H65" s="190"/>
      <c r="I65" s="213"/>
      <c r="J65" s="191"/>
      <c r="K65" s="192">
        <f t="shared" si="0"/>
        <v>0</v>
      </c>
      <c r="L65" s="192">
        <f t="shared" si="1"/>
        <v>0</v>
      </c>
      <c r="M65" s="193">
        <f t="shared" si="2"/>
        <v>0</v>
      </c>
    </row>
    <row r="66" spans="2:13" s="49" customFormat="1" ht="14.4" x14ac:dyDescent="0.3">
      <c r="B66" s="290">
        <v>9</v>
      </c>
      <c r="C66" s="237">
        <f>C65+1</f>
        <v>45939</v>
      </c>
      <c r="D66" s="249" t="s">
        <v>93</v>
      </c>
      <c r="E66" s="251" t="s">
        <v>94</v>
      </c>
      <c r="F66" s="206" t="s">
        <v>46</v>
      </c>
      <c r="G66" s="98">
        <v>10</v>
      </c>
      <c r="H66" s="155">
        <v>0.33300000000000002</v>
      </c>
      <c r="I66" s="253" t="s">
        <v>51</v>
      </c>
      <c r="J66" s="135" t="s">
        <v>42</v>
      </c>
      <c r="K66" s="101">
        <f t="shared" si="0"/>
        <v>-0.33300000000000002</v>
      </c>
      <c r="L66" s="101">
        <f t="shared" si="1"/>
        <v>0</v>
      </c>
      <c r="M66" s="122">
        <f t="shared" si="2"/>
        <v>-0.33300000000000002</v>
      </c>
    </row>
    <row r="67" spans="2:13" s="49" customFormat="1" ht="14.4" x14ac:dyDescent="0.3">
      <c r="B67" s="291"/>
      <c r="C67" s="283"/>
      <c r="D67" s="250"/>
      <c r="E67" s="252"/>
      <c r="F67" s="206" t="s">
        <v>41</v>
      </c>
      <c r="G67" s="98">
        <v>6.8</v>
      </c>
      <c r="H67" s="155">
        <v>0.33300000000000002</v>
      </c>
      <c r="I67" s="254"/>
      <c r="J67" s="135" t="s">
        <v>42</v>
      </c>
      <c r="K67" s="101">
        <f t="shared" ref="K67:K77" si="3">IF(J67="w",(G67-1)*H67,-H67)</f>
        <v>-0.33300000000000002</v>
      </c>
      <c r="L67" s="101">
        <f t="shared" ref="L67:L77" si="4">IF(J67="w",(K67/100*2),0)</f>
        <v>0</v>
      </c>
      <c r="M67" s="122">
        <f t="shared" ref="M67:M77" si="5">K67-L67</f>
        <v>-0.33300000000000002</v>
      </c>
    </row>
    <row r="68" spans="2:13" s="49" customFormat="1" ht="14.4" x14ac:dyDescent="0.3">
      <c r="B68" s="291"/>
      <c r="C68" s="283"/>
      <c r="D68" s="250"/>
      <c r="E68" s="252"/>
      <c r="F68" s="206" t="s">
        <v>44</v>
      </c>
      <c r="G68" s="98">
        <v>12.5</v>
      </c>
      <c r="H68" s="155">
        <v>0.33300000000000002</v>
      </c>
      <c r="I68" s="254"/>
      <c r="J68" s="135" t="s">
        <v>42</v>
      </c>
      <c r="K68" s="101">
        <f t="shared" si="3"/>
        <v>-0.33300000000000002</v>
      </c>
      <c r="L68" s="101">
        <f t="shared" si="4"/>
        <v>0</v>
      </c>
      <c r="M68" s="122">
        <f t="shared" si="5"/>
        <v>-0.33300000000000002</v>
      </c>
    </row>
    <row r="69" spans="2:13" s="49" customFormat="1" ht="14.4" x14ac:dyDescent="0.3">
      <c r="B69" s="291"/>
      <c r="C69" s="247"/>
      <c r="D69" s="249" t="s">
        <v>93</v>
      </c>
      <c r="E69" s="251" t="s">
        <v>101</v>
      </c>
      <c r="F69" s="206" t="s">
        <v>80</v>
      </c>
      <c r="G69" s="98">
        <v>13.5</v>
      </c>
      <c r="H69" s="155">
        <v>0.33300000000000002</v>
      </c>
      <c r="I69" s="253" t="s">
        <v>99</v>
      </c>
      <c r="J69" s="135" t="s">
        <v>42</v>
      </c>
      <c r="K69" s="101">
        <f t="shared" si="3"/>
        <v>-0.33300000000000002</v>
      </c>
      <c r="L69" s="101">
        <f t="shared" si="4"/>
        <v>0</v>
      </c>
      <c r="M69" s="122">
        <f t="shared" si="5"/>
        <v>-0.33300000000000002</v>
      </c>
    </row>
    <row r="70" spans="2:13" s="49" customFormat="1" ht="14.4" x14ac:dyDescent="0.3">
      <c r="B70" s="291"/>
      <c r="C70" s="247"/>
      <c r="D70" s="250"/>
      <c r="E70" s="252"/>
      <c r="F70" s="206" t="s">
        <v>41</v>
      </c>
      <c r="G70" s="98">
        <v>7.4</v>
      </c>
      <c r="H70" s="155">
        <v>0.33300000000000002</v>
      </c>
      <c r="I70" s="254"/>
      <c r="J70" s="135" t="s">
        <v>42</v>
      </c>
      <c r="K70" s="101">
        <f t="shared" si="3"/>
        <v>-0.33300000000000002</v>
      </c>
      <c r="L70" s="101">
        <f t="shared" si="4"/>
        <v>0</v>
      </c>
      <c r="M70" s="122">
        <f t="shared" si="5"/>
        <v>-0.33300000000000002</v>
      </c>
    </row>
    <row r="71" spans="2:13" s="49" customFormat="1" ht="14.4" x14ac:dyDescent="0.3">
      <c r="B71" s="291"/>
      <c r="C71" s="248"/>
      <c r="D71" s="250"/>
      <c r="E71" s="252"/>
      <c r="F71" s="206" t="s">
        <v>45</v>
      </c>
      <c r="G71" s="98">
        <v>10.5</v>
      </c>
      <c r="H71" s="155">
        <v>0.33300000000000002</v>
      </c>
      <c r="I71" s="254"/>
      <c r="J71" s="135" t="s">
        <v>42</v>
      </c>
      <c r="K71" s="101">
        <f t="shared" si="3"/>
        <v>-0.33300000000000002</v>
      </c>
      <c r="L71" s="101">
        <f t="shared" si="4"/>
        <v>0</v>
      </c>
      <c r="M71" s="122">
        <f t="shared" si="5"/>
        <v>-0.33300000000000002</v>
      </c>
    </row>
    <row r="72" spans="2:13" s="49" customFormat="1" ht="14.4" x14ac:dyDescent="0.3">
      <c r="B72" s="290">
        <v>10</v>
      </c>
      <c r="C72" s="237">
        <f>C66+1</f>
        <v>45940</v>
      </c>
      <c r="D72" s="249" t="s">
        <v>93</v>
      </c>
      <c r="E72" s="251" t="s">
        <v>109</v>
      </c>
      <c r="F72" s="206" t="s">
        <v>54</v>
      </c>
      <c r="G72" s="98">
        <v>9.8000000000000007</v>
      </c>
      <c r="H72" s="155">
        <v>0.33300000000000002</v>
      </c>
      <c r="I72" s="253" t="s">
        <v>111</v>
      </c>
      <c r="J72" s="135" t="s">
        <v>42</v>
      </c>
      <c r="K72" s="101">
        <f t="shared" si="3"/>
        <v>-0.33300000000000002</v>
      </c>
      <c r="L72" s="101">
        <f t="shared" si="4"/>
        <v>0</v>
      </c>
      <c r="M72" s="122">
        <f t="shared" si="5"/>
        <v>-0.33300000000000002</v>
      </c>
    </row>
    <row r="73" spans="2:13" s="49" customFormat="1" ht="14.4" x14ac:dyDescent="0.3">
      <c r="B73" s="291"/>
      <c r="C73" s="283"/>
      <c r="D73" s="250"/>
      <c r="E73" s="252"/>
      <c r="F73" s="206" t="s">
        <v>41</v>
      </c>
      <c r="G73" s="98">
        <v>7.2</v>
      </c>
      <c r="H73" s="155">
        <v>0.33300000000000002</v>
      </c>
      <c r="I73" s="254"/>
      <c r="J73" s="135" t="s">
        <v>42</v>
      </c>
      <c r="K73" s="101">
        <f t="shared" si="3"/>
        <v>-0.33300000000000002</v>
      </c>
      <c r="L73" s="101">
        <f t="shared" si="4"/>
        <v>0</v>
      </c>
      <c r="M73" s="122">
        <f t="shared" si="5"/>
        <v>-0.33300000000000002</v>
      </c>
    </row>
    <row r="74" spans="2:13" s="49" customFormat="1" ht="14.4" x14ac:dyDescent="0.3">
      <c r="B74" s="291"/>
      <c r="C74" s="283"/>
      <c r="D74" s="250"/>
      <c r="E74" s="252"/>
      <c r="F74" s="206" t="s">
        <v>45</v>
      </c>
      <c r="G74" s="98">
        <v>11</v>
      </c>
      <c r="H74" s="155">
        <v>0.33300000000000002</v>
      </c>
      <c r="I74" s="254"/>
      <c r="J74" s="135" t="s">
        <v>42</v>
      </c>
      <c r="K74" s="101">
        <f t="shared" si="3"/>
        <v>-0.33300000000000002</v>
      </c>
      <c r="L74" s="101">
        <f t="shared" si="4"/>
        <v>0</v>
      </c>
      <c r="M74" s="122">
        <f t="shared" si="5"/>
        <v>-0.33300000000000002</v>
      </c>
    </row>
    <row r="75" spans="2:13" s="49" customFormat="1" ht="14.4" x14ac:dyDescent="0.3">
      <c r="B75" s="291"/>
      <c r="C75" s="247"/>
      <c r="D75" s="249" t="s">
        <v>93</v>
      </c>
      <c r="E75" s="251" t="s">
        <v>113</v>
      </c>
      <c r="F75" s="206" t="s">
        <v>46</v>
      </c>
      <c r="G75" s="98">
        <v>10</v>
      </c>
      <c r="H75" s="155">
        <v>0.33300000000000002</v>
      </c>
      <c r="I75" s="253" t="s">
        <v>80</v>
      </c>
      <c r="J75" s="135" t="s">
        <v>42</v>
      </c>
      <c r="K75" s="101">
        <f t="shared" si="3"/>
        <v>-0.33300000000000002</v>
      </c>
      <c r="L75" s="101">
        <f t="shared" si="4"/>
        <v>0</v>
      </c>
      <c r="M75" s="122">
        <f t="shared" si="5"/>
        <v>-0.33300000000000002</v>
      </c>
    </row>
    <row r="76" spans="2:13" s="49" customFormat="1" ht="14.4" x14ac:dyDescent="0.3">
      <c r="B76" s="291"/>
      <c r="C76" s="247"/>
      <c r="D76" s="250"/>
      <c r="E76" s="252"/>
      <c r="F76" s="206" t="s">
        <v>41</v>
      </c>
      <c r="G76" s="98">
        <v>7.6</v>
      </c>
      <c r="H76" s="155">
        <v>0.33300000000000002</v>
      </c>
      <c r="I76" s="254"/>
      <c r="J76" s="135" t="s">
        <v>42</v>
      </c>
      <c r="K76" s="101">
        <f t="shared" si="3"/>
        <v>-0.33300000000000002</v>
      </c>
      <c r="L76" s="101">
        <f t="shared" si="4"/>
        <v>0</v>
      </c>
      <c r="M76" s="122">
        <f t="shared" si="5"/>
        <v>-0.33300000000000002</v>
      </c>
    </row>
    <row r="77" spans="2:13" s="49" customFormat="1" ht="14.4" x14ac:dyDescent="0.3">
      <c r="B77" s="291"/>
      <c r="C77" s="248"/>
      <c r="D77" s="250"/>
      <c r="E77" s="252"/>
      <c r="F77" s="206" t="s">
        <v>44</v>
      </c>
      <c r="G77" s="98">
        <v>10.5</v>
      </c>
      <c r="H77" s="155">
        <v>0.33300000000000002</v>
      </c>
      <c r="I77" s="254"/>
      <c r="J77" s="135" t="s">
        <v>42</v>
      </c>
      <c r="K77" s="101">
        <f t="shared" si="3"/>
        <v>-0.33300000000000002</v>
      </c>
      <c r="L77" s="101">
        <f t="shared" si="4"/>
        <v>0</v>
      </c>
      <c r="M77" s="122">
        <f t="shared" si="5"/>
        <v>-0.33300000000000002</v>
      </c>
    </row>
    <row r="78" spans="2:13" s="49" customFormat="1" ht="14.4" x14ac:dyDescent="0.3">
      <c r="B78" s="290">
        <v>11</v>
      </c>
      <c r="C78" s="237">
        <f>C72+1</f>
        <v>45941</v>
      </c>
      <c r="D78" s="249" t="s">
        <v>93</v>
      </c>
      <c r="E78" s="251" t="s">
        <v>119</v>
      </c>
      <c r="F78" s="206" t="s">
        <v>44</v>
      </c>
      <c r="G78" s="100">
        <v>10</v>
      </c>
      <c r="H78" s="155">
        <v>0.33300000000000002</v>
      </c>
      <c r="I78" s="253" t="s">
        <v>122</v>
      </c>
      <c r="J78" s="135" t="s">
        <v>42</v>
      </c>
      <c r="K78" s="101">
        <f t="shared" ref="K78:K92" si="6">IF(J78="w",(G78-1)*H78,-H78)</f>
        <v>-0.33300000000000002</v>
      </c>
      <c r="L78" s="101">
        <f t="shared" ref="L78:L92" si="7">IF(J78="w",(K78/100*2),0)</f>
        <v>0</v>
      </c>
      <c r="M78" s="122">
        <f t="shared" ref="M78:M92" si="8">K78-L78</f>
        <v>-0.33300000000000002</v>
      </c>
    </row>
    <row r="79" spans="2:13" s="49" customFormat="1" ht="14.4" x14ac:dyDescent="0.3">
      <c r="B79" s="291"/>
      <c r="C79" s="283"/>
      <c r="D79" s="250"/>
      <c r="E79" s="252"/>
      <c r="F79" s="206" t="s">
        <v>51</v>
      </c>
      <c r="G79" s="100">
        <v>11</v>
      </c>
      <c r="H79" s="155">
        <v>0.33300000000000002</v>
      </c>
      <c r="I79" s="254"/>
      <c r="J79" s="135" t="s">
        <v>42</v>
      </c>
      <c r="K79" s="101">
        <f t="shared" si="6"/>
        <v>-0.33300000000000002</v>
      </c>
      <c r="L79" s="101">
        <f t="shared" si="7"/>
        <v>0</v>
      </c>
      <c r="M79" s="122">
        <f t="shared" si="8"/>
        <v>-0.33300000000000002</v>
      </c>
    </row>
    <row r="80" spans="2:13" s="49" customFormat="1" ht="14.4" x14ac:dyDescent="0.3">
      <c r="B80" s="291"/>
      <c r="C80" s="283"/>
      <c r="D80" s="250"/>
      <c r="E80" s="252"/>
      <c r="F80" s="206" t="s">
        <v>58</v>
      </c>
      <c r="G80" s="100">
        <v>15</v>
      </c>
      <c r="H80" s="155">
        <v>0.33300000000000002</v>
      </c>
      <c r="I80" s="254"/>
      <c r="J80" s="135" t="s">
        <v>42</v>
      </c>
      <c r="K80" s="101">
        <f t="shared" si="6"/>
        <v>-0.33300000000000002</v>
      </c>
      <c r="L80" s="101">
        <f t="shared" si="7"/>
        <v>0</v>
      </c>
      <c r="M80" s="122">
        <f t="shared" si="8"/>
        <v>-0.33300000000000002</v>
      </c>
    </row>
    <row r="81" spans="2:13" s="49" customFormat="1" ht="14.4" x14ac:dyDescent="0.3">
      <c r="B81" s="291"/>
      <c r="C81" s="247"/>
      <c r="D81" s="249" t="s">
        <v>93</v>
      </c>
      <c r="E81" s="251" t="s">
        <v>116</v>
      </c>
      <c r="F81" s="206" t="s">
        <v>123</v>
      </c>
      <c r="G81" s="100">
        <v>7.6</v>
      </c>
      <c r="H81" s="155">
        <v>0.33300000000000002</v>
      </c>
      <c r="I81" s="253" t="s">
        <v>46</v>
      </c>
      <c r="J81" s="135" t="s">
        <v>42</v>
      </c>
      <c r="K81" s="101">
        <f t="shared" si="6"/>
        <v>-0.33300000000000002</v>
      </c>
      <c r="L81" s="101">
        <f t="shared" si="7"/>
        <v>0</v>
      </c>
      <c r="M81" s="122">
        <f t="shared" si="8"/>
        <v>-0.33300000000000002</v>
      </c>
    </row>
    <row r="82" spans="2:13" s="49" customFormat="1" ht="14.4" x14ac:dyDescent="0.3">
      <c r="B82" s="291"/>
      <c r="C82" s="247"/>
      <c r="D82" s="250"/>
      <c r="E82" s="252"/>
      <c r="F82" s="206" t="s">
        <v>51</v>
      </c>
      <c r="G82" s="100">
        <v>13</v>
      </c>
      <c r="H82" s="155">
        <v>0.33300000000000002</v>
      </c>
      <c r="I82" s="254"/>
      <c r="J82" s="135" t="s">
        <v>42</v>
      </c>
      <c r="K82" s="101">
        <f t="shared" si="6"/>
        <v>-0.33300000000000002</v>
      </c>
      <c r="L82" s="101">
        <f t="shared" si="7"/>
        <v>0</v>
      </c>
      <c r="M82" s="122">
        <f t="shared" si="8"/>
        <v>-0.33300000000000002</v>
      </c>
    </row>
    <row r="83" spans="2:13" s="49" customFormat="1" ht="14.4" x14ac:dyDescent="0.3">
      <c r="B83" s="291"/>
      <c r="C83" s="248"/>
      <c r="D83" s="250"/>
      <c r="E83" s="252"/>
      <c r="F83" s="206" t="s">
        <v>58</v>
      </c>
      <c r="G83" s="100">
        <v>15</v>
      </c>
      <c r="H83" s="155">
        <v>0.33300000000000002</v>
      </c>
      <c r="I83" s="254"/>
      <c r="J83" s="135" t="s">
        <v>42</v>
      </c>
      <c r="K83" s="101">
        <f t="shared" si="6"/>
        <v>-0.33300000000000002</v>
      </c>
      <c r="L83" s="101">
        <f t="shared" si="7"/>
        <v>0</v>
      </c>
      <c r="M83" s="122">
        <f t="shared" si="8"/>
        <v>-0.33300000000000002</v>
      </c>
    </row>
    <row r="84" spans="2:13" s="49" customFormat="1" ht="14.4" x14ac:dyDescent="0.3">
      <c r="B84" s="290">
        <v>12</v>
      </c>
      <c r="C84" s="237">
        <f>C78+1</f>
        <v>45942</v>
      </c>
      <c r="D84" s="249" t="s">
        <v>93</v>
      </c>
      <c r="E84" s="251" t="s">
        <v>127</v>
      </c>
      <c r="F84" s="206" t="s">
        <v>45</v>
      </c>
      <c r="G84" s="100">
        <v>9.6</v>
      </c>
      <c r="H84" s="155">
        <v>0.33300000000000002</v>
      </c>
      <c r="I84" s="253" t="s">
        <v>46</v>
      </c>
      <c r="J84" s="135" t="s">
        <v>42</v>
      </c>
      <c r="K84" s="101">
        <f t="shared" si="6"/>
        <v>-0.33300000000000002</v>
      </c>
      <c r="L84" s="101">
        <f t="shared" si="7"/>
        <v>0</v>
      </c>
      <c r="M84" s="122">
        <f t="shared" si="8"/>
        <v>-0.33300000000000002</v>
      </c>
    </row>
    <row r="85" spans="2:13" s="49" customFormat="1" ht="14.4" x14ac:dyDescent="0.3">
      <c r="B85" s="291"/>
      <c r="C85" s="283"/>
      <c r="D85" s="250"/>
      <c r="E85" s="252"/>
      <c r="F85" s="206" t="s">
        <v>87</v>
      </c>
      <c r="G85" s="100">
        <v>17</v>
      </c>
      <c r="H85" s="155">
        <v>0.33300000000000002</v>
      </c>
      <c r="I85" s="254"/>
      <c r="J85" s="135" t="s">
        <v>42</v>
      </c>
      <c r="K85" s="101">
        <f t="shared" si="6"/>
        <v>-0.33300000000000002</v>
      </c>
      <c r="L85" s="101">
        <f t="shared" si="7"/>
        <v>0</v>
      </c>
      <c r="M85" s="122">
        <f t="shared" si="8"/>
        <v>-0.33300000000000002</v>
      </c>
    </row>
    <row r="86" spans="2:13" s="49" customFormat="1" ht="14.4" x14ac:dyDescent="0.3">
      <c r="B86" s="291"/>
      <c r="C86" s="283"/>
      <c r="D86" s="250"/>
      <c r="E86" s="252"/>
      <c r="F86" s="206" t="s">
        <v>129</v>
      </c>
      <c r="G86" s="100">
        <v>32</v>
      </c>
      <c r="H86" s="155">
        <v>0.33300000000000002</v>
      </c>
      <c r="I86" s="254"/>
      <c r="J86" s="135" t="s">
        <v>42</v>
      </c>
      <c r="K86" s="101">
        <f t="shared" si="6"/>
        <v>-0.33300000000000002</v>
      </c>
      <c r="L86" s="101">
        <f t="shared" si="7"/>
        <v>0</v>
      </c>
      <c r="M86" s="122">
        <f t="shared" si="8"/>
        <v>-0.33300000000000002</v>
      </c>
    </row>
    <row r="87" spans="2:13" s="49" customFormat="1" ht="14.4" x14ac:dyDescent="0.3">
      <c r="B87" s="291"/>
      <c r="C87" s="247"/>
      <c r="D87" s="249" t="s">
        <v>93</v>
      </c>
      <c r="E87" s="251" t="s">
        <v>124</v>
      </c>
      <c r="F87" s="206" t="s">
        <v>52</v>
      </c>
      <c r="G87" s="100">
        <v>9.4</v>
      </c>
      <c r="H87" s="155">
        <v>0.33300000000000002</v>
      </c>
      <c r="I87" s="253" t="s">
        <v>51</v>
      </c>
      <c r="J87" s="135" t="s">
        <v>42</v>
      </c>
      <c r="K87" s="101">
        <f t="shared" si="6"/>
        <v>-0.33300000000000002</v>
      </c>
      <c r="L87" s="101">
        <f t="shared" si="7"/>
        <v>0</v>
      </c>
      <c r="M87" s="122">
        <f t="shared" si="8"/>
        <v>-0.33300000000000002</v>
      </c>
    </row>
    <row r="88" spans="2:13" s="49" customFormat="1" ht="14.4" x14ac:dyDescent="0.3">
      <c r="B88" s="291"/>
      <c r="C88" s="247"/>
      <c r="D88" s="250"/>
      <c r="E88" s="252"/>
      <c r="F88" s="206" t="s">
        <v>44</v>
      </c>
      <c r="G88" s="100">
        <v>9.6</v>
      </c>
      <c r="H88" s="155">
        <v>0.33300000000000002</v>
      </c>
      <c r="I88" s="254"/>
      <c r="J88" s="135" t="s">
        <v>42</v>
      </c>
      <c r="K88" s="101">
        <f t="shared" si="6"/>
        <v>-0.33300000000000002</v>
      </c>
      <c r="L88" s="101">
        <f t="shared" si="7"/>
        <v>0</v>
      </c>
      <c r="M88" s="122">
        <f t="shared" si="8"/>
        <v>-0.33300000000000002</v>
      </c>
    </row>
    <row r="89" spans="2:13" s="49" customFormat="1" ht="14.4" x14ac:dyDescent="0.3">
      <c r="B89" s="291"/>
      <c r="C89" s="248"/>
      <c r="D89" s="250"/>
      <c r="E89" s="252"/>
      <c r="F89" s="206" t="s">
        <v>123</v>
      </c>
      <c r="G89" s="100">
        <v>15</v>
      </c>
      <c r="H89" s="155">
        <v>0.33300000000000002</v>
      </c>
      <c r="I89" s="254"/>
      <c r="J89" s="135" t="s">
        <v>42</v>
      </c>
      <c r="K89" s="101">
        <f t="shared" si="6"/>
        <v>-0.33300000000000002</v>
      </c>
      <c r="L89" s="101">
        <f t="shared" si="7"/>
        <v>0</v>
      </c>
      <c r="M89" s="122">
        <f t="shared" si="8"/>
        <v>-0.33300000000000002</v>
      </c>
    </row>
    <row r="90" spans="2:13" s="49" customFormat="1" ht="14.4" x14ac:dyDescent="0.3">
      <c r="B90" s="290">
        <v>13</v>
      </c>
      <c r="C90" s="237">
        <f>C84+1</f>
        <v>45943</v>
      </c>
      <c r="D90" s="249" t="s">
        <v>93</v>
      </c>
      <c r="E90" s="251" t="s">
        <v>132</v>
      </c>
      <c r="F90" s="206" t="s">
        <v>41</v>
      </c>
      <c r="G90" s="100">
        <v>8.6</v>
      </c>
      <c r="H90" s="155">
        <v>0.33300000000000002</v>
      </c>
      <c r="I90" s="253" t="s">
        <v>134</v>
      </c>
      <c r="J90" s="135" t="s">
        <v>42</v>
      </c>
      <c r="K90" s="101">
        <f t="shared" si="6"/>
        <v>-0.33300000000000002</v>
      </c>
      <c r="L90" s="101">
        <f t="shared" si="7"/>
        <v>0</v>
      </c>
      <c r="M90" s="122">
        <f t="shared" si="8"/>
        <v>-0.33300000000000002</v>
      </c>
    </row>
    <row r="91" spans="2:13" s="49" customFormat="1" ht="14.4" x14ac:dyDescent="0.3">
      <c r="B91" s="291"/>
      <c r="C91" s="283"/>
      <c r="D91" s="250"/>
      <c r="E91" s="252"/>
      <c r="F91" s="206" t="s">
        <v>45</v>
      </c>
      <c r="G91" s="100">
        <v>9.6</v>
      </c>
      <c r="H91" s="155">
        <v>0.33300000000000002</v>
      </c>
      <c r="I91" s="254"/>
      <c r="J91" s="135" t="s">
        <v>42</v>
      </c>
      <c r="K91" s="101">
        <f t="shared" si="6"/>
        <v>-0.33300000000000002</v>
      </c>
      <c r="L91" s="101">
        <f t="shared" si="7"/>
        <v>0</v>
      </c>
      <c r="M91" s="122">
        <f t="shared" si="8"/>
        <v>-0.33300000000000002</v>
      </c>
    </row>
    <row r="92" spans="2:13" s="49" customFormat="1" ht="14.4" x14ac:dyDescent="0.3">
      <c r="B92" s="291"/>
      <c r="C92" s="283"/>
      <c r="D92" s="250"/>
      <c r="E92" s="252"/>
      <c r="F92" s="206" t="s">
        <v>87</v>
      </c>
      <c r="G92" s="100">
        <v>17.5</v>
      </c>
      <c r="H92" s="155">
        <v>0.33300000000000002</v>
      </c>
      <c r="I92" s="254"/>
      <c r="J92" s="135" t="s">
        <v>42</v>
      </c>
      <c r="K92" s="101">
        <f t="shared" si="6"/>
        <v>-0.33300000000000002</v>
      </c>
      <c r="L92" s="101">
        <f t="shared" si="7"/>
        <v>0</v>
      </c>
      <c r="M92" s="122">
        <f t="shared" si="8"/>
        <v>-0.33300000000000002</v>
      </c>
    </row>
    <row r="93" spans="2:13" s="49" customFormat="1" ht="14.4" x14ac:dyDescent="0.3">
      <c r="B93" s="291"/>
      <c r="C93" s="247"/>
      <c r="D93" s="249" t="s">
        <v>93</v>
      </c>
      <c r="E93" s="251" t="s">
        <v>135</v>
      </c>
      <c r="F93" s="206" t="s">
        <v>41</v>
      </c>
      <c r="G93" s="100">
        <v>12</v>
      </c>
      <c r="H93" s="155">
        <v>0.33300000000000002</v>
      </c>
      <c r="I93" s="253" t="s">
        <v>43</v>
      </c>
      <c r="J93" s="135" t="s">
        <v>42</v>
      </c>
      <c r="K93" s="101">
        <f t="shared" ref="K93:K98" si="9">IF(J93="w",(G93-1)*H93,-H93)</f>
        <v>-0.33300000000000002</v>
      </c>
      <c r="L93" s="101">
        <f t="shared" ref="L93:L98" si="10">IF(J93="w",(K93/100*2),0)</f>
        <v>0</v>
      </c>
      <c r="M93" s="122">
        <f t="shared" ref="M93:M98" si="11">K93-L93</f>
        <v>-0.33300000000000002</v>
      </c>
    </row>
    <row r="94" spans="2:13" s="49" customFormat="1" ht="14.4" x14ac:dyDescent="0.3">
      <c r="B94" s="291"/>
      <c r="C94" s="247"/>
      <c r="D94" s="250"/>
      <c r="E94" s="252"/>
      <c r="F94" s="206" t="s">
        <v>45</v>
      </c>
      <c r="G94" s="100">
        <v>9.8000000000000007</v>
      </c>
      <c r="H94" s="155">
        <v>0.33300000000000002</v>
      </c>
      <c r="I94" s="254"/>
      <c r="J94" s="135" t="s">
        <v>42</v>
      </c>
      <c r="K94" s="101">
        <f t="shared" si="9"/>
        <v>-0.33300000000000002</v>
      </c>
      <c r="L94" s="101">
        <f t="shared" si="10"/>
        <v>0</v>
      </c>
      <c r="M94" s="122">
        <f t="shared" si="11"/>
        <v>-0.33300000000000002</v>
      </c>
    </row>
    <row r="95" spans="2:13" s="49" customFormat="1" ht="14.4" x14ac:dyDescent="0.3">
      <c r="B95" s="291"/>
      <c r="C95" s="248"/>
      <c r="D95" s="250"/>
      <c r="E95" s="252"/>
      <c r="F95" s="206" t="s">
        <v>87</v>
      </c>
      <c r="G95" s="100">
        <v>13.5</v>
      </c>
      <c r="H95" s="155">
        <v>0.33300000000000002</v>
      </c>
      <c r="I95" s="254"/>
      <c r="J95" s="135" t="s">
        <v>42</v>
      </c>
      <c r="K95" s="101">
        <f t="shared" si="9"/>
        <v>-0.33300000000000002</v>
      </c>
      <c r="L95" s="101">
        <f t="shared" si="10"/>
        <v>0</v>
      </c>
      <c r="M95" s="122">
        <f t="shared" si="11"/>
        <v>-0.33300000000000002</v>
      </c>
    </row>
    <row r="96" spans="2:13" s="49" customFormat="1" ht="14.4" x14ac:dyDescent="0.3">
      <c r="B96" s="285">
        <v>14</v>
      </c>
      <c r="C96" s="237">
        <f>C90+1</f>
        <v>45944</v>
      </c>
      <c r="D96" s="249" t="s">
        <v>93</v>
      </c>
      <c r="E96" s="251" t="s">
        <v>138</v>
      </c>
      <c r="F96" s="206" t="s">
        <v>52</v>
      </c>
      <c r="G96" s="100">
        <v>12</v>
      </c>
      <c r="H96" s="155">
        <v>0.33300000000000002</v>
      </c>
      <c r="I96" s="253" t="s">
        <v>41</v>
      </c>
      <c r="J96" s="135" t="s">
        <v>42</v>
      </c>
      <c r="K96" s="101">
        <f t="shared" si="9"/>
        <v>-0.33300000000000002</v>
      </c>
      <c r="L96" s="101">
        <f t="shared" si="10"/>
        <v>0</v>
      </c>
      <c r="M96" s="122">
        <f t="shared" si="11"/>
        <v>-0.33300000000000002</v>
      </c>
    </row>
    <row r="97" spans="2:13" s="49" customFormat="1" ht="14.4" x14ac:dyDescent="0.3">
      <c r="B97" s="286"/>
      <c r="C97" s="283"/>
      <c r="D97" s="250"/>
      <c r="E97" s="252"/>
      <c r="F97" s="206" t="s">
        <v>44</v>
      </c>
      <c r="G97" s="100">
        <v>10.5</v>
      </c>
      <c r="H97" s="155">
        <v>0.33300000000000002</v>
      </c>
      <c r="I97" s="254"/>
      <c r="J97" s="135" t="s">
        <v>42</v>
      </c>
      <c r="K97" s="101">
        <f t="shared" si="9"/>
        <v>-0.33300000000000002</v>
      </c>
      <c r="L97" s="101">
        <f t="shared" si="10"/>
        <v>0</v>
      </c>
      <c r="M97" s="122">
        <f t="shared" si="11"/>
        <v>-0.33300000000000002</v>
      </c>
    </row>
    <row r="98" spans="2:13" s="49" customFormat="1" ht="14.4" x14ac:dyDescent="0.3">
      <c r="B98" s="286"/>
      <c r="C98" s="283"/>
      <c r="D98" s="250"/>
      <c r="E98" s="252"/>
      <c r="F98" s="206" t="s">
        <v>123</v>
      </c>
      <c r="G98" s="100">
        <v>28</v>
      </c>
      <c r="H98" s="155">
        <v>0.33300000000000002</v>
      </c>
      <c r="I98" s="254"/>
      <c r="J98" s="135" t="s">
        <v>42</v>
      </c>
      <c r="K98" s="101">
        <f t="shared" si="9"/>
        <v>-0.33300000000000002</v>
      </c>
      <c r="L98" s="101">
        <f t="shared" si="10"/>
        <v>0</v>
      </c>
      <c r="M98" s="122">
        <f t="shared" si="11"/>
        <v>-0.33300000000000002</v>
      </c>
    </row>
    <row r="99" spans="2:13" s="49" customFormat="1" ht="14.4" x14ac:dyDescent="0.3">
      <c r="B99" s="286"/>
      <c r="C99" s="247"/>
      <c r="D99" s="249" t="s">
        <v>93</v>
      </c>
      <c r="E99" s="251" t="s">
        <v>136</v>
      </c>
      <c r="F99" s="206" t="s">
        <v>44</v>
      </c>
      <c r="G99" s="100">
        <v>9.4</v>
      </c>
      <c r="H99" s="155">
        <v>0.33300000000000002</v>
      </c>
      <c r="I99" s="253" t="s">
        <v>58</v>
      </c>
      <c r="J99" s="135" t="s">
        <v>42</v>
      </c>
      <c r="K99" s="101">
        <f t="shared" ref="K99:K121" si="12">IF(J99="w",(G99-1)*H99,-H99)</f>
        <v>-0.33300000000000002</v>
      </c>
      <c r="L99" s="101">
        <f t="shared" ref="L99:L121" si="13">IF(J99="w",(K99/100*2),0)</f>
        <v>0</v>
      </c>
      <c r="M99" s="122">
        <f t="shared" ref="M99:M121" si="14">K99-L99</f>
        <v>-0.33300000000000002</v>
      </c>
    </row>
    <row r="100" spans="2:13" s="49" customFormat="1" ht="14.4" x14ac:dyDescent="0.3">
      <c r="B100" s="286"/>
      <c r="C100" s="247"/>
      <c r="D100" s="250"/>
      <c r="E100" s="252"/>
      <c r="F100" s="206" t="s">
        <v>51</v>
      </c>
      <c r="G100" s="100">
        <v>13.5</v>
      </c>
      <c r="H100" s="155">
        <v>0.33300000000000002</v>
      </c>
      <c r="I100" s="254"/>
      <c r="J100" s="135" t="s">
        <v>42</v>
      </c>
      <c r="K100" s="101">
        <f t="shared" si="12"/>
        <v>-0.33300000000000002</v>
      </c>
      <c r="L100" s="101">
        <f t="shared" si="13"/>
        <v>0</v>
      </c>
      <c r="M100" s="122">
        <f t="shared" si="14"/>
        <v>-0.33300000000000002</v>
      </c>
    </row>
    <row r="101" spans="2:13" s="49" customFormat="1" ht="14.4" x14ac:dyDescent="0.3">
      <c r="B101" s="287"/>
      <c r="C101" s="248"/>
      <c r="D101" s="250"/>
      <c r="E101" s="252"/>
      <c r="F101" s="206" t="s">
        <v>43</v>
      </c>
      <c r="G101" s="100">
        <v>17</v>
      </c>
      <c r="H101" s="155">
        <v>0.33300000000000002</v>
      </c>
      <c r="I101" s="254"/>
      <c r="J101" s="135" t="s">
        <v>42</v>
      </c>
      <c r="K101" s="101">
        <f t="shared" si="12"/>
        <v>-0.33300000000000002</v>
      </c>
      <c r="L101" s="101">
        <f t="shared" si="13"/>
        <v>0</v>
      </c>
      <c r="M101" s="122">
        <f t="shared" si="14"/>
        <v>-0.33300000000000002</v>
      </c>
    </row>
    <row r="102" spans="2:13" s="49" customFormat="1" ht="14.4" x14ac:dyDescent="0.3">
      <c r="B102" s="292">
        <v>15</v>
      </c>
      <c r="C102" s="188">
        <f>C96+1</f>
        <v>45945</v>
      </c>
      <c r="D102" s="257" t="s">
        <v>92</v>
      </c>
      <c r="E102" s="259"/>
      <c r="F102" s="212"/>
      <c r="G102" s="198"/>
      <c r="H102" s="190"/>
      <c r="I102" s="261"/>
      <c r="J102" s="191"/>
      <c r="K102" s="192">
        <f t="shared" si="12"/>
        <v>0</v>
      </c>
      <c r="L102" s="192">
        <f t="shared" si="13"/>
        <v>0</v>
      </c>
      <c r="M102" s="193">
        <f t="shared" si="14"/>
        <v>0</v>
      </c>
    </row>
    <row r="103" spans="2:13" s="49" customFormat="1" ht="14.4" x14ac:dyDescent="0.3">
      <c r="B103" s="293">
        <v>16</v>
      </c>
      <c r="C103" s="188">
        <f>C102+1</f>
        <v>45946</v>
      </c>
      <c r="D103" s="258"/>
      <c r="E103" s="260"/>
      <c r="F103" s="212"/>
      <c r="G103" s="198"/>
      <c r="H103" s="190"/>
      <c r="I103" s="262"/>
      <c r="J103" s="191"/>
      <c r="K103" s="192">
        <f t="shared" si="12"/>
        <v>0</v>
      </c>
      <c r="L103" s="192">
        <f t="shared" si="13"/>
        <v>0</v>
      </c>
      <c r="M103" s="193">
        <f t="shared" si="14"/>
        <v>0</v>
      </c>
    </row>
    <row r="104" spans="2:13" s="49" customFormat="1" ht="14.4" x14ac:dyDescent="0.3">
      <c r="B104" s="288">
        <v>17</v>
      </c>
      <c r="C104" s="237">
        <f>C103+1</f>
        <v>45947</v>
      </c>
      <c r="D104" s="249" t="s">
        <v>140</v>
      </c>
      <c r="E104" s="251" t="s">
        <v>141</v>
      </c>
      <c r="F104" s="206" t="s">
        <v>44</v>
      </c>
      <c r="G104" s="100">
        <v>9.8000000000000007</v>
      </c>
      <c r="H104" s="155">
        <v>0.33300000000000002</v>
      </c>
      <c r="I104" s="253" t="s">
        <v>43</v>
      </c>
      <c r="J104" s="135" t="s">
        <v>42</v>
      </c>
      <c r="K104" s="101">
        <f t="shared" si="12"/>
        <v>-0.33300000000000002</v>
      </c>
      <c r="L104" s="101">
        <f t="shared" si="13"/>
        <v>0</v>
      </c>
      <c r="M104" s="122">
        <f t="shared" si="14"/>
        <v>-0.33300000000000002</v>
      </c>
    </row>
    <row r="105" spans="2:13" s="49" customFormat="1" ht="14.4" x14ac:dyDescent="0.3">
      <c r="B105" s="286"/>
      <c r="C105" s="283"/>
      <c r="D105" s="250"/>
      <c r="E105" s="252"/>
      <c r="F105" s="206" t="s">
        <v>51</v>
      </c>
      <c r="G105" s="100">
        <v>11.5</v>
      </c>
      <c r="H105" s="155">
        <v>0.33300000000000002</v>
      </c>
      <c r="I105" s="254"/>
      <c r="J105" s="135" t="s">
        <v>42</v>
      </c>
      <c r="K105" s="101">
        <f t="shared" si="12"/>
        <v>-0.33300000000000002</v>
      </c>
      <c r="L105" s="101">
        <f t="shared" si="13"/>
        <v>0</v>
      </c>
      <c r="M105" s="122">
        <f t="shared" si="14"/>
        <v>-0.33300000000000002</v>
      </c>
    </row>
    <row r="106" spans="2:13" s="49" customFormat="1" ht="14.4" x14ac:dyDescent="0.3">
      <c r="B106" s="286"/>
      <c r="C106" s="283"/>
      <c r="D106" s="250"/>
      <c r="E106" s="252"/>
      <c r="F106" s="206" t="s">
        <v>152</v>
      </c>
      <c r="G106" s="100">
        <v>26</v>
      </c>
      <c r="H106" s="155">
        <v>0.33300000000000002</v>
      </c>
      <c r="I106" s="254"/>
      <c r="J106" s="135" t="s">
        <v>42</v>
      </c>
      <c r="K106" s="101">
        <f t="shared" si="12"/>
        <v>-0.33300000000000002</v>
      </c>
      <c r="L106" s="101">
        <f t="shared" si="13"/>
        <v>0</v>
      </c>
      <c r="M106" s="122">
        <f t="shared" si="14"/>
        <v>-0.33300000000000002</v>
      </c>
    </row>
    <row r="107" spans="2:13" s="49" customFormat="1" ht="14.4" x14ac:dyDescent="0.3">
      <c r="B107" s="286"/>
      <c r="C107" s="247"/>
      <c r="D107" s="249" t="s">
        <v>76</v>
      </c>
      <c r="E107" s="251" t="s">
        <v>146</v>
      </c>
      <c r="F107" s="206" t="s">
        <v>46</v>
      </c>
      <c r="G107" s="100">
        <v>8.4</v>
      </c>
      <c r="H107" s="155">
        <v>0.33300000000000002</v>
      </c>
      <c r="I107" s="253" t="s">
        <v>80</v>
      </c>
      <c r="J107" s="135" t="s">
        <v>42</v>
      </c>
      <c r="K107" s="101">
        <f t="shared" si="12"/>
        <v>-0.33300000000000002</v>
      </c>
      <c r="L107" s="101">
        <f t="shared" si="13"/>
        <v>0</v>
      </c>
      <c r="M107" s="122">
        <f t="shared" si="14"/>
        <v>-0.33300000000000002</v>
      </c>
    </row>
    <row r="108" spans="2:13" s="49" customFormat="1" ht="14.4" x14ac:dyDescent="0.3">
      <c r="B108" s="286"/>
      <c r="C108" s="247"/>
      <c r="D108" s="250"/>
      <c r="E108" s="252"/>
      <c r="F108" s="206" t="s">
        <v>41</v>
      </c>
      <c r="G108" s="100">
        <v>6.8</v>
      </c>
      <c r="H108" s="155">
        <v>0.33300000000000002</v>
      </c>
      <c r="I108" s="254"/>
      <c r="J108" s="135" t="s">
        <v>42</v>
      </c>
      <c r="K108" s="101">
        <f t="shared" si="12"/>
        <v>-0.33300000000000002</v>
      </c>
      <c r="L108" s="101">
        <f t="shared" si="13"/>
        <v>0</v>
      </c>
      <c r="M108" s="122">
        <f t="shared" si="14"/>
        <v>-0.33300000000000002</v>
      </c>
    </row>
    <row r="109" spans="2:13" s="49" customFormat="1" ht="14.4" x14ac:dyDescent="0.3">
      <c r="B109" s="286"/>
      <c r="C109" s="248"/>
      <c r="D109" s="250"/>
      <c r="E109" s="252"/>
      <c r="F109" s="206" t="s">
        <v>44</v>
      </c>
      <c r="G109" s="100">
        <v>13.5</v>
      </c>
      <c r="H109" s="155">
        <v>0.33300000000000002</v>
      </c>
      <c r="I109" s="254"/>
      <c r="J109" s="135" t="s">
        <v>42</v>
      </c>
      <c r="K109" s="101">
        <f t="shared" si="12"/>
        <v>-0.33300000000000002</v>
      </c>
      <c r="L109" s="101">
        <f t="shared" si="13"/>
        <v>0</v>
      </c>
      <c r="M109" s="122">
        <f t="shared" si="14"/>
        <v>-0.33300000000000002</v>
      </c>
    </row>
    <row r="110" spans="2:13" s="49" customFormat="1" ht="14.4" x14ac:dyDescent="0.3">
      <c r="B110" s="285">
        <v>18</v>
      </c>
      <c r="C110" s="237">
        <f>C104+1</f>
        <v>45948</v>
      </c>
      <c r="D110" s="249" t="s">
        <v>70</v>
      </c>
      <c r="E110" s="251" t="s">
        <v>153</v>
      </c>
      <c r="F110" s="206" t="s">
        <v>46</v>
      </c>
      <c r="G110" s="100">
        <v>8.4</v>
      </c>
      <c r="H110" s="155">
        <v>0.33300000000000002</v>
      </c>
      <c r="I110" s="253" t="s">
        <v>52</v>
      </c>
      <c r="J110" s="135" t="s">
        <v>42</v>
      </c>
      <c r="K110" s="101">
        <f t="shared" si="12"/>
        <v>-0.33300000000000002</v>
      </c>
      <c r="L110" s="101">
        <f t="shared" si="13"/>
        <v>0</v>
      </c>
      <c r="M110" s="122">
        <f t="shared" si="14"/>
        <v>-0.33300000000000002</v>
      </c>
    </row>
    <row r="111" spans="2:13" s="49" customFormat="1" ht="14.4" x14ac:dyDescent="0.3">
      <c r="B111" s="286"/>
      <c r="C111" s="283"/>
      <c r="D111" s="250"/>
      <c r="E111" s="252"/>
      <c r="F111" s="206" t="s">
        <v>52</v>
      </c>
      <c r="G111" s="100">
        <v>14</v>
      </c>
      <c r="H111" s="155">
        <v>0.33300000000000002</v>
      </c>
      <c r="I111" s="254"/>
      <c r="J111" s="135" t="s">
        <v>40</v>
      </c>
      <c r="K111" s="101">
        <f t="shared" si="12"/>
        <v>4.3290000000000006</v>
      </c>
      <c r="L111" s="101">
        <f t="shared" si="13"/>
        <v>8.6580000000000018E-2</v>
      </c>
      <c r="M111" s="122">
        <f t="shared" si="14"/>
        <v>4.242420000000001</v>
      </c>
    </row>
    <row r="112" spans="2:13" s="49" customFormat="1" ht="14.4" x14ac:dyDescent="0.3">
      <c r="B112" s="286"/>
      <c r="C112" s="283"/>
      <c r="D112" s="250"/>
      <c r="E112" s="252"/>
      <c r="F112" s="206" t="s">
        <v>44</v>
      </c>
      <c r="G112" s="100">
        <v>12</v>
      </c>
      <c r="H112" s="155">
        <v>0.33300000000000002</v>
      </c>
      <c r="I112" s="254"/>
      <c r="J112" s="135" t="s">
        <v>42</v>
      </c>
      <c r="K112" s="101">
        <f t="shared" si="12"/>
        <v>-0.33300000000000002</v>
      </c>
      <c r="L112" s="101">
        <f t="shared" si="13"/>
        <v>0</v>
      </c>
      <c r="M112" s="122">
        <f t="shared" si="14"/>
        <v>-0.33300000000000002</v>
      </c>
    </row>
    <row r="113" spans="2:13" s="49" customFormat="1" ht="14.4" x14ac:dyDescent="0.3">
      <c r="B113" s="286"/>
      <c r="C113" s="247"/>
      <c r="D113" s="249" t="s">
        <v>70</v>
      </c>
      <c r="E113" s="251" t="s">
        <v>148</v>
      </c>
      <c r="F113" s="206" t="s">
        <v>54</v>
      </c>
      <c r="G113" s="100">
        <v>6.6</v>
      </c>
      <c r="H113" s="155">
        <v>0.33300000000000002</v>
      </c>
      <c r="I113" s="253" t="s">
        <v>54</v>
      </c>
      <c r="J113" s="135" t="s">
        <v>40</v>
      </c>
      <c r="K113" s="101">
        <f t="shared" si="12"/>
        <v>1.8648</v>
      </c>
      <c r="L113" s="101">
        <f t="shared" si="13"/>
        <v>3.7296000000000003E-2</v>
      </c>
      <c r="M113" s="122">
        <f t="shared" si="14"/>
        <v>1.827504</v>
      </c>
    </row>
    <row r="114" spans="2:13" s="49" customFormat="1" ht="14.4" x14ac:dyDescent="0.3">
      <c r="B114" s="286"/>
      <c r="C114" s="247"/>
      <c r="D114" s="250"/>
      <c r="E114" s="252"/>
      <c r="F114" s="206" t="s">
        <v>80</v>
      </c>
      <c r="G114" s="100">
        <v>7.2</v>
      </c>
      <c r="H114" s="155">
        <v>0.33300000000000002</v>
      </c>
      <c r="I114" s="254"/>
      <c r="J114" s="135" t="s">
        <v>42</v>
      </c>
      <c r="K114" s="101">
        <f t="shared" si="12"/>
        <v>-0.33300000000000002</v>
      </c>
      <c r="L114" s="101">
        <f t="shared" si="13"/>
        <v>0</v>
      </c>
      <c r="M114" s="122">
        <f t="shared" si="14"/>
        <v>-0.33300000000000002</v>
      </c>
    </row>
    <row r="115" spans="2:13" s="49" customFormat="1" ht="14.4" x14ac:dyDescent="0.3">
      <c r="B115" s="286"/>
      <c r="C115" s="247"/>
      <c r="D115" s="250"/>
      <c r="E115" s="252"/>
      <c r="F115" s="206" t="s">
        <v>45</v>
      </c>
      <c r="G115" s="100">
        <v>10</v>
      </c>
      <c r="H115" s="155">
        <v>0.33300000000000002</v>
      </c>
      <c r="I115" s="254"/>
      <c r="J115" s="135" t="s">
        <v>42</v>
      </c>
      <c r="K115" s="101">
        <f t="shared" si="12"/>
        <v>-0.33300000000000002</v>
      </c>
      <c r="L115" s="101">
        <f t="shared" si="13"/>
        <v>0</v>
      </c>
      <c r="M115" s="122">
        <f t="shared" si="14"/>
        <v>-0.33300000000000002</v>
      </c>
    </row>
    <row r="116" spans="2:13" s="49" customFormat="1" ht="14.4" x14ac:dyDescent="0.3">
      <c r="B116" s="286"/>
      <c r="C116" s="247"/>
      <c r="D116" s="249" t="s">
        <v>76</v>
      </c>
      <c r="E116" s="251" t="s">
        <v>154</v>
      </c>
      <c r="F116" s="206" t="s">
        <v>46</v>
      </c>
      <c r="G116" s="100">
        <v>7.8</v>
      </c>
      <c r="H116" s="155">
        <v>0.33300000000000002</v>
      </c>
      <c r="I116" s="253" t="s">
        <v>46</v>
      </c>
      <c r="J116" s="135" t="s">
        <v>40</v>
      </c>
      <c r="K116" s="101">
        <f t="shared" si="12"/>
        <v>2.2644000000000002</v>
      </c>
      <c r="L116" s="101">
        <f t="shared" si="13"/>
        <v>4.5288000000000002E-2</v>
      </c>
      <c r="M116" s="122">
        <f t="shared" si="14"/>
        <v>2.219112</v>
      </c>
    </row>
    <row r="117" spans="2:13" s="49" customFormat="1" ht="14.4" x14ac:dyDescent="0.3">
      <c r="B117" s="286"/>
      <c r="C117" s="247"/>
      <c r="D117" s="250"/>
      <c r="E117" s="252"/>
      <c r="F117" s="206" t="s">
        <v>52</v>
      </c>
      <c r="G117" s="100">
        <v>7.6</v>
      </c>
      <c r="H117" s="155">
        <v>0.33300000000000002</v>
      </c>
      <c r="I117" s="254"/>
      <c r="J117" s="135" t="s">
        <v>42</v>
      </c>
      <c r="K117" s="101">
        <f t="shared" si="12"/>
        <v>-0.33300000000000002</v>
      </c>
      <c r="L117" s="101">
        <f t="shared" si="13"/>
        <v>0</v>
      </c>
      <c r="M117" s="122">
        <f t="shared" si="14"/>
        <v>-0.33300000000000002</v>
      </c>
    </row>
    <row r="118" spans="2:13" s="49" customFormat="1" ht="14.4" x14ac:dyDescent="0.3">
      <c r="B118" s="287"/>
      <c r="C118" s="248"/>
      <c r="D118" s="250"/>
      <c r="E118" s="252"/>
      <c r="F118" s="206" t="s">
        <v>44</v>
      </c>
      <c r="G118" s="100">
        <v>9.6</v>
      </c>
      <c r="H118" s="155">
        <v>0.33300000000000002</v>
      </c>
      <c r="I118" s="254"/>
      <c r="J118" s="135" t="s">
        <v>42</v>
      </c>
      <c r="K118" s="101">
        <f t="shared" si="12"/>
        <v>-0.33300000000000002</v>
      </c>
      <c r="L118" s="101">
        <f t="shared" si="13"/>
        <v>0</v>
      </c>
      <c r="M118" s="122">
        <f t="shared" si="14"/>
        <v>-0.33300000000000002</v>
      </c>
    </row>
    <row r="119" spans="2:13" s="49" customFormat="1" ht="14.4" x14ac:dyDescent="0.3">
      <c r="B119" s="285">
        <f>B110+1</f>
        <v>19</v>
      </c>
      <c r="C119" s="237">
        <f>C110+1</f>
        <v>45949</v>
      </c>
      <c r="D119" s="249" t="s">
        <v>70</v>
      </c>
      <c r="E119" s="251" t="s">
        <v>150</v>
      </c>
      <c r="F119" s="206" t="s">
        <v>46</v>
      </c>
      <c r="G119" s="100">
        <v>10</v>
      </c>
      <c r="H119" s="155">
        <v>0.33300000000000002</v>
      </c>
      <c r="I119" s="253" t="s">
        <v>45</v>
      </c>
      <c r="J119" s="135" t="s">
        <v>42</v>
      </c>
      <c r="K119" s="101">
        <f t="shared" si="12"/>
        <v>-0.33300000000000002</v>
      </c>
      <c r="L119" s="101">
        <f t="shared" si="13"/>
        <v>0</v>
      </c>
      <c r="M119" s="122">
        <f t="shared" si="14"/>
        <v>-0.33300000000000002</v>
      </c>
    </row>
    <row r="120" spans="2:13" s="49" customFormat="1" ht="14.4" x14ac:dyDescent="0.3">
      <c r="B120" s="286"/>
      <c r="C120" s="283"/>
      <c r="D120" s="250"/>
      <c r="E120" s="252"/>
      <c r="F120" s="206" t="s">
        <v>52</v>
      </c>
      <c r="G120" s="100">
        <v>13</v>
      </c>
      <c r="H120" s="155">
        <v>0.33300000000000002</v>
      </c>
      <c r="I120" s="254"/>
      <c r="J120" s="135" t="s">
        <v>42</v>
      </c>
      <c r="K120" s="101">
        <f t="shared" si="12"/>
        <v>-0.33300000000000002</v>
      </c>
      <c r="L120" s="101">
        <f t="shared" si="13"/>
        <v>0</v>
      </c>
      <c r="M120" s="122">
        <f t="shared" si="14"/>
        <v>-0.33300000000000002</v>
      </c>
    </row>
    <row r="121" spans="2:13" s="49" customFormat="1" ht="14.4" x14ac:dyDescent="0.3">
      <c r="B121" s="286"/>
      <c r="C121" s="283"/>
      <c r="D121" s="250"/>
      <c r="E121" s="252"/>
      <c r="F121" s="206" t="s">
        <v>44</v>
      </c>
      <c r="G121" s="100">
        <v>10</v>
      </c>
      <c r="H121" s="155">
        <v>0.33300000000000002</v>
      </c>
      <c r="I121" s="254"/>
      <c r="J121" s="135" t="s">
        <v>42</v>
      </c>
      <c r="K121" s="101">
        <f t="shared" si="12"/>
        <v>-0.33300000000000002</v>
      </c>
      <c r="L121" s="101">
        <f t="shared" si="13"/>
        <v>0</v>
      </c>
      <c r="M121" s="122">
        <f t="shared" si="14"/>
        <v>-0.33300000000000002</v>
      </c>
    </row>
    <row r="122" spans="2:13" s="49" customFormat="1" ht="14.4" x14ac:dyDescent="0.3">
      <c r="B122" s="286"/>
      <c r="C122" s="247"/>
      <c r="D122" s="240" t="s">
        <v>70</v>
      </c>
      <c r="E122" s="243" t="s">
        <v>155</v>
      </c>
      <c r="F122" s="206" t="s">
        <v>44</v>
      </c>
      <c r="G122" s="100">
        <v>10</v>
      </c>
      <c r="H122" s="155">
        <v>0.33300000000000002</v>
      </c>
      <c r="I122" s="253" t="s">
        <v>45</v>
      </c>
      <c r="J122" s="135" t="s">
        <v>42</v>
      </c>
      <c r="K122" s="101">
        <f t="shared" ref="K122:K148" si="15">IF(J122="w",(G122-1)*H122,-H122)</f>
        <v>-0.33300000000000002</v>
      </c>
      <c r="L122" s="101">
        <f t="shared" ref="L122:L148" si="16">IF(J122="w",(K122/100*2),0)</f>
        <v>0</v>
      </c>
      <c r="M122" s="122">
        <f t="shared" ref="M122:M148" si="17">K122-L122</f>
        <v>-0.33300000000000002</v>
      </c>
    </row>
    <row r="123" spans="2:13" s="49" customFormat="1" ht="14.4" x14ac:dyDescent="0.3">
      <c r="B123" s="286"/>
      <c r="C123" s="247"/>
      <c r="D123" s="241"/>
      <c r="E123" s="244"/>
      <c r="F123" s="206" t="s">
        <v>51</v>
      </c>
      <c r="G123" s="100">
        <v>13</v>
      </c>
      <c r="H123" s="155">
        <v>0.33300000000000002</v>
      </c>
      <c r="I123" s="254"/>
      <c r="J123" s="135" t="s">
        <v>42</v>
      </c>
      <c r="K123" s="101">
        <f t="shared" si="15"/>
        <v>-0.33300000000000002</v>
      </c>
      <c r="L123" s="101">
        <f t="shared" si="16"/>
        <v>0</v>
      </c>
      <c r="M123" s="122">
        <f t="shared" si="17"/>
        <v>-0.33300000000000002</v>
      </c>
    </row>
    <row r="124" spans="2:13" s="49" customFormat="1" ht="14.4" x14ac:dyDescent="0.3">
      <c r="B124" s="286"/>
      <c r="C124" s="247"/>
      <c r="D124" s="242"/>
      <c r="E124" s="245"/>
      <c r="F124" s="206" t="s">
        <v>43</v>
      </c>
      <c r="G124" s="100">
        <v>16</v>
      </c>
      <c r="H124" s="155">
        <v>0.33300000000000002</v>
      </c>
      <c r="I124" s="254"/>
      <c r="J124" s="135" t="s">
        <v>42</v>
      </c>
      <c r="K124" s="101">
        <f t="shared" si="15"/>
        <v>-0.33300000000000002</v>
      </c>
      <c r="L124" s="101">
        <f t="shared" si="16"/>
        <v>0</v>
      </c>
      <c r="M124" s="122">
        <f t="shared" si="17"/>
        <v>-0.33300000000000002</v>
      </c>
    </row>
    <row r="125" spans="2:13" s="49" customFormat="1" ht="14.4" x14ac:dyDescent="0.3">
      <c r="B125" s="286"/>
      <c r="C125" s="247"/>
      <c r="D125" s="240" t="s">
        <v>76</v>
      </c>
      <c r="E125" s="243" t="s">
        <v>156</v>
      </c>
      <c r="F125" s="206" t="s">
        <v>80</v>
      </c>
      <c r="G125" s="100">
        <v>7.6</v>
      </c>
      <c r="H125" s="155">
        <v>0.33300000000000002</v>
      </c>
      <c r="I125" s="253" t="s">
        <v>54</v>
      </c>
      <c r="J125" s="135" t="s">
        <v>42</v>
      </c>
      <c r="K125" s="101">
        <f t="shared" si="15"/>
        <v>-0.33300000000000002</v>
      </c>
      <c r="L125" s="101">
        <f t="shared" si="16"/>
        <v>0</v>
      </c>
      <c r="M125" s="122">
        <f t="shared" si="17"/>
        <v>-0.33300000000000002</v>
      </c>
    </row>
    <row r="126" spans="2:13" s="49" customFormat="1" ht="14.4" x14ac:dyDescent="0.3">
      <c r="B126" s="286"/>
      <c r="C126" s="247"/>
      <c r="D126" s="241"/>
      <c r="E126" s="244"/>
      <c r="F126" s="206" t="s">
        <v>45</v>
      </c>
      <c r="G126" s="100">
        <v>9.6</v>
      </c>
      <c r="H126" s="155">
        <v>0.33300000000000002</v>
      </c>
      <c r="I126" s="254"/>
      <c r="J126" s="135" t="s">
        <v>42</v>
      </c>
      <c r="K126" s="101">
        <f t="shared" si="15"/>
        <v>-0.33300000000000002</v>
      </c>
      <c r="L126" s="101">
        <f t="shared" si="16"/>
        <v>0</v>
      </c>
      <c r="M126" s="122">
        <f t="shared" si="17"/>
        <v>-0.33300000000000002</v>
      </c>
    </row>
    <row r="127" spans="2:13" s="49" customFormat="1" ht="14.4" x14ac:dyDescent="0.3">
      <c r="B127" s="287"/>
      <c r="C127" s="248"/>
      <c r="D127" s="242"/>
      <c r="E127" s="245"/>
      <c r="F127" s="206" t="s">
        <v>87</v>
      </c>
      <c r="G127" s="100">
        <v>15</v>
      </c>
      <c r="H127" s="155">
        <v>0.33300000000000002</v>
      </c>
      <c r="I127" s="254"/>
      <c r="J127" s="135" t="s">
        <v>42</v>
      </c>
      <c r="K127" s="101">
        <f t="shared" si="15"/>
        <v>-0.33300000000000002</v>
      </c>
      <c r="L127" s="101">
        <f t="shared" si="16"/>
        <v>0</v>
      </c>
      <c r="M127" s="122">
        <f t="shared" si="17"/>
        <v>-0.33300000000000002</v>
      </c>
    </row>
    <row r="128" spans="2:13" s="49" customFormat="1" ht="14.4" x14ac:dyDescent="0.3">
      <c r="B128" s="291">
        <v>20</v>
      </c>
      <c r="C128" s="237">
        <f>C119+1</f>
        <v>45950</v>
      </c>
      <c r="D128" s="240" t="s">
        <v>70</v>
      </c>
      <c r="E128" s="243" t="s">
        <v>163</v>
      </c>
      <c r="F128" s="206" t="s">
        <v>44</v>
      </c>
      <c r="G128" s="100">
        <v>12</v>
      </c>
      <c r="H128" s="155">
        <v>0.33300000000000002</v>
      </c>
      <c r="I128" s="253" t="s">
        <v>80</v>
      </c>
      <c r="J128" s="135" t="s">
        <v>42</v>
      </c>
      <c r="K128" s="101">
        <f t="shared" si="15"/>
        <v>-0.33300000000000002</v>
      </c>
      <c r="L128" s="101">
        <f t="shared" si="16"/>
        <v>0</v>
      </c>
      <c r="M128" s="122">
        <f t="shared" si="17"/>
        <v>-0.33300000000000002</v>
      </c>
    </row>
    <row r="129" spans="2:13" s="49" customFormat="1" ht="14.4" x14ac:dyDescent="0.3">
      <c r="B129" s="291"/>
      <c r="C129" s="238"/>
      <c r="D129" s="241"/>
      <c r="E129" s="244"/>
      <c r="F129" s="206" t="s">
        <v>43</v>
      </c>
      <c r="G129" s="100">
        <v>15</v>
      </c>
      <c r="H129" s="155">
        <v>0.33300000000000002</v>
      </c>
      <c r="I129" s="254"/>
      <c r="J129" s="135" t="s">
        <v>42</v>
      </c>
      <c r="K129" s="101">
        <f t="shared" si="15"/>
        <v>-0.33300000000000002</v>
      </c>
      <c r="L129" s="101">
        <f t="shared" si="16"/>
        <v>0</v>
      </c>
      <c r="M129" s="122">
        <f t="shared" si="17"/>
        <v>-0.33300000000000002</v>
      </c>
    </row>
    <row r="130" spans="2:13" s="49" customFormat="1" ht="14.4" x14ac:dyDescent="0.3">
      <c r="B130" s="291"/>
      <c r="C130" s="239"/>
      <c r="D130" s="242"/>
      <c r="E130" s="245"/>
      <c r="F130" s="206" t="s">
        <v>152</v>
      </c>
      <c r="G130" s="100">
        <v>36</v>
      </c>
      <c r="H130" s="155">
        <v>0.33300000000000002</v>
      </c>
      <c r="I130" s="254"/>
      <c r="J130" s="135" t="s">
        <v>42</v>
      </c>
      <c r="K130" s="101">
        <f t="shared" si="15"/>
        <v>-0.33300000000000002</v>
      </c>
      <c r="L130" s="101">
        <f t="shared" si="16"/>
        <v>0</v>
      </c>
      <c r="M130" s="122">
        <f t="shared" si="17"/>
        <v>-0.33300000000000002</v>
      </c>
    </row>
    <row r="131" spans="2:13" s="49" customFormat="1" ht="14.4" x14ac:dyDescent="0.3">
      <c r="B131" s="291">
        <v>21</v>
      </c>
      <c r="C131" s="237">
        <f>C128+1</f>
        <v>45951</v>
      </c>
      <c r="D131" s="240" t="s">
        <v>56</v>
      </c>
      <c r="E131" s="243" t="s">
        <v>168</v>
      </c>
      <c r="F131" s="206" t="s">
        <v>52</v>
      </c>
      <c r="G131" s="100">
        <v>8.4</v>
      </c>
      <c r="H131" s="155">
        <v>0.33300000000000002</v>
      </c>
      <c r="I131" s="253" t="s">
        <v>170</v>
      </c>
      <c r="J131" s="135" t="s">
        <v>42</v>
      </c>
      <c r="K131" s="101">
        <f t="shared" si="15"/>
        <v>-0.33300000000000002</v>
      </c>
      <c r="L131" s="101">
        <f t="shared" si="16"/>
        <v>0</v>
      </c>
      <c r="M131" s="122">
        <f t="shared" si="17"/>
        <v>-0.33300000000000002</v>
      </c>
    </row>
    <row r="132" spans="2:13" s="49" customFormat="1" ht="14.4" x14ac:dyDescent="0.3">
      <c r="B132" s="291"/>
      <c r="C132" s="238"/>
      <c r="D132" s="241"/>
      <c r="E132" s="244"/>
      <c r="F132" s="206" t="s">
        <v>44</v>
      </c>
      <c r="G132" s="100">
        <v>9.6</v>
      </c>
      <c r="H132" s="155">
        <v>0.33300000000000002</v>
      </c>
      <c r="I132" s="254"/>
      <c r="J132" s="135" t="s">
        <v>42</v>
      </c>
      <c r="K132" s="101">
        <f t="shared" si="15"/>
        <v>-0.33300000000000002</v>
      </c>
      <c r="L132" s="101">
        <f t="shared" si="16"/>
        <v>0</v>
      </c>
      <c r="M132" s="122">
        <f t="shared" si="17"/>
        <v>-0.33300000000000002</v>
      </c>
    </row>
    <row r="133" spans="2:13" s="49" customFormat="1" ht="14.4" x14ac:dyDescent="0.3">
      <c r="B133" s="291"/>
      <c r="C133" s="238"/>
      <c r="D133" s="242"/>
      <c r="E133" s="245"/>
      <c r="F133" s="206" t="s">
        <v>51</v>
      </c>
      <c r="G133" s="100">
        <v>15</v>
      </c>
      <c r="H133" s="155">
        <v>0.33300000000000002</v>
      </c>
      <c r="I133" s="254"/>
      <c r="J133" s="135" t="s">
        <v>42</v>
      </c>
      <c r="K133" s="101">
        <f t="shared" si="15"/>
        <v>-0.33300000000000002</v>
      </c>
      <c r="L133" s="101">
        <f t="shared" si="16"/>
        <v>0</v>
      </c>
      <c r="M133" s="122">
        <f t="shared" si="17"/>
        <v>-0.33300000000000002</v>
      </c>
    </row>
    <row r="134" spans="2:13" s="49" customFormat="1" ht="14.4" x14ac:dyDescent="0.3">
      <c r="B134" s="291"/>
      <c r="C134" s="247"/>
      <c r="D134" s="240" t="s">
        <v>56</v>
      </c>
      <c r="E134" s="243" t="s">
        <v>158</v>
      </c>
      <c r="F134" s="206" t="s">
        <v>52</v>
      </c>
      <c r="G134" s="100">
        <v>8.4</v>
      </c>
      <c r="H134" s="155">
        <v>0.33300000000000002</v>
      </c>
      <c r="I134" s="253" t="s">
        <v>160</v>
      </c>
      <c r="J134" s="135" t="s">
        <v>42</v>
      </c>
      <c r="K134" s="101">
        <f t="shared" si="15"/>
        <v>-0.33300000000000002</v>
      </c>
      <c r="L134" s="101">
        <f t="shared" si="16"/>
        <v>0</v>
      </c>
      <c r="M134" s="122">
        <f t="shared" si="17"/>
        <v>-0.33300000000000002</v>
      </c>
    </row>
    <row r="135" spans="2:13" s="49" customFormat="1" ht="14.4" x14ac:dyDescent="0.3">
      <c r="B135" s="291"/>
      <c r="C135" s="247"/>
      <c r="D135" s="241"/>
      <c r="E135" s="244"/>
      <c r="F135" s="206" t="s">
        <v>123</v>
      </c>
      <c r="G135" s="100">
        <v>10</v>
      </c>
      <c r="H135" s="155">
        <v>0.33300000000000002</v>
      </c>
      <c r="I135" s="254"/>
      <c r="J135" s="135" t="s">
        <v>42</v>
      </c>
      <c r="K135" s="101">
        <f t="shared" si="15"/>
        <v>-0.33300000000000002</v>
      </c>
      <c r="L135" s="101">
        <f t="shared" si="16"/>
        <v>0</v>
      </c>
      <c r="M135" s="122">
        <f t="shared" si="17"/>
        <v>-0.33300000000000002</v>
      </c>
    </row>
    <row r="136" spans="2:13" s="49" customFormat="1" ht="14.4" x14ac:dyDescent="0.3">
      <c r="B136" s="291"/>
      <c r="C136" s="248"/>
      <c r="D136" s="242"/>
      <c r="E136" s="245"/>
      <c r="F136" s="206" t="s">
        <v>51</v>
      </c>
      <c r="G136" s="100">
        <v>11</v>
      </c>
      <c r="H136" s="155">
        <v>0.33300000000000002</v>
      </c>
      <c r="I136" s="254"/>
      <c r="J136" s="135" t="s">
        <v>42</v>
      </c>
      <c r="K136" s="101">
        <f t="shared" si="15"/>
        <v>-0.33300000000000002</v>
      </c>
      <c r="L136" s="101">
        <f t="shared" si="16"/>
        <v>0</v>
      </c>
      <c r="M136" s="122">
        <f t="shared" si="17"/>
        <v>-0.33300000000000002</v>
      </c>
    </row>
    <row r="137" spans="2:13" s="49" customFormat="1" ht="14.4" x14ac:dyDescent="0.3">
      <c r="B137" s="288">
        <f>B131+1</f>
        <v>22</v>
      </c>
      <c r="C137" s="237">
        <f>C131+1</f>
        <v>45952</v>
      </c>
      <c r="D137" s="240" t="s">
        <v>56</v>
      </c>
      <c r="E137" s="243" t="s">
        <v>166</v>
      </c>
      <c r="F137" s="206" t="s">
        <v>44</v>
      </c>
      <c r="G137" s="100">
        <v>10</v>
      </c>
      <c r="H137" s="155">
        <v>0.33300000000000002</v>
      </c>
      <c r="I137" s="253" t="s">
        <v>51</v>
      </c>
      <c r="J137" s="135" t="s">
        <v>42</v>
      </c>
      <c r="K137" s="101">
        <f t="shared" si="15"/>
        <v>-0.33300000000000002</v>
      </c>
      <c r="L137" s="101">
        <f t="shared" si="16"/>
        <v>0</v>
      </c>
      <c r="M137" s="122">
        <f t="shared" si="17"/>
        <v>-0.33300000000000002</v>
      </c>
    </row>
    <row r="138" spans="2:13" s="49" customFormat="1" ht="14.4" x14ac:dyDescent="0.3">
      <c r="B138" s="286"/>
      <c r="C138" s="238"/>
      <c r="D138" s="241"/>
      <c r="E138" s="244"/>
      <c r="F138" s="206" t="s">
        <v>51</v>
      </c>
      <c r="G138" s="100">
        <v>13</v>
      </c>
      <c r="H138" s="155">
        <v>0.33300000000000002</v>
      </c>
      <c r="I138" s="254"/>
      <c r="J138" s="135" t="s">
        <v>40</v>
      </c>
      <c r="K138" s="101">
        <f t="shared" si="15"/>
        <v>3.9960000000000004</v>
      </c>
      <c r="L138" s="101">
        <f t="shared" si="16"/>
        <v>7.9920000000000005E-2</v>
      </c>
      <c r="M138" s="122">
        <f t="shared" si="17"/>
        <v>3.9160800000000004</v>
      </c>
    </row>
    <row r="139" spans="2:13" s="49" customFormat="1" ht="14.4" x14ac:dyDescent="0.3">
      <c r="B139" s="286"/>
      <c r="C139" s="238"/>
      <c r="D139" s="242"/>
      <c r="E139" s="245"/>
      <c r="F139" s="206" t="s">
        <v>43</v>
      </c>
      <c r="G139" s="100">
        <v>14.5</v>
      </c>
      <c r="H139" s="155">
        <v>0.33300000000000002</v>
      </c>
      <c r="I139" s="254"/>
      <c r="J139" s="135" t="s">
        <v>42</v>
      </c>
      <c r="K139" s="101">
        <f t="shared" si="15"/>
        <v>-0.33300000000000002</v>
      </c>
      <c r="L139" s="101">
        <f t="shared" si="16"/>
        <v>0</v>
      </c>
      <c r="M139" s="122">
        <f t="shared" si="17"/>
        <v>-0.33300000000000002</v>
      </c>
    </row>
    <row r="140" spans="2:13" s="49" customFormat="1" ht="14.4" x14ac:dyDescent="0.3">
      <c r="B140" s="286"/>
      <c r="C140" s="247"/>
      <c r="D140" s="240" t="s">
        <v>56</v>
      </c>
      <c r="E140" s="243" t="s">
        <v>161</v>
      </c>
      <c r="F140" s="206" t="s">
        <v>52</v>
      </c>
      <c r="G140" s="100">
        <v>10</v>
      </c>
      <c r="H140" s="155">
        <v>0.33300000000000002</v>
      </c>
      <c r="I140" s="253" t="s">
        <v>46</v>
      </c>
      <c r="J140" s="135" t="s">
        <v>42</v>
      </c>
      <c r="K140" s="101">
        <f t="shared" si="15"/>
        <v>-0.33300000000000002</v>
      </c>
      <c r="L140" s="101">
        <f t="shared" si="16"/>
        <v>0</v>
      </c>
      <c r="M140" s="122">
        <f t="shared" si="17"/>
        <v>-0.33300000000000002</v>
      </c>
    </row>
    <row r="141" spans="2:13" s="49" customFormat="1" ht="14.4" x14ac:dyDescent="0.3">
      <c r="B141" s="286"/>
      <c r="C141" s="247"/>
      <c r="D141" s="241"/>
      <c r="E141" s="244"/>
      <c r="F141" s="206" t="s">
        <v>123</v>
      </c>
      <c r="G141" s="100">
        <v>14</v>
      </c>
      <c r="H141" s="155">
        <v>0.33300000000000002</v>
      </c>
      <c r="I141" s="254"/>
      <c r="J141" s="135" t="s">
        <v>42</v>
      </c>
      <c r="K141" s="101">
        <f t="shared" si="15"/>
        <v>-0.33300000000000002</v>
      </c>
      <c r="L141" s="101">
        <f t="shared" si="16"/>
        <v>0</v>
      </c>
      <c r="M141" s="122">
        <f t="shared" si="17"/>
        <v>-0.33300000000000002</v>
      </c>
    </row>
    <row r="142" spans="2:13" s="49" customFormat="1" ht="14.4" x14ac:dyDescent="0.3">
      <c r="B142" s="287"/>
      <c r="C142" s="248"/>
      <c r="D142" s="242"/>
      <c r="E142" s="245"/>
      <c r="F142" s="206" t="s">
        <v>51</v>
      </c>
      <c r="G142" s="100">
        <v>13</v>
      </c>
      <c r="H142" s="155">
        <v>0.33300000000000002</v>
      </c>
      <c r="I142" s="254"/>
      <c r="J142" s="135" t="s">
        <v>42</v>
      </c>
      <c r="K142" s="101">
        <f t="shared" si="15"/>
        <v>-0.33300000000000002</v>
      </c>
      <c r="L142" s="101">
        <f t="shared" si="16"/>
        <v>0</v>
      </c>
      <c r="M142" s="122">
        <f t="shared" si="17"/>
        <v>-0.33300000000000002</v>
      </c>
    </row>
    <row r="143" spans="2:13" s="49" customFormat="1" ht="14.4" x14ac:dyDescent="0.3">
      <c r="B143" s="288">
        <v>23</v>
      </c>
      <c r="C143" s="237">
        <f>C137+1</f>
        <v>45953</v>
      </c>
      <c r="D143" s="240" t="s">
        <v>57</v>
      </c>
      <c r="E143" s="243" t="s">
        <v>180</v>
      </c>
      <c r="F143" s="206" t="s">
        <v>54</v>
      </c>
      <c r="G143" s="100">
        <v>13</v>
      </c>
      <c r="H143" s="155">
        <v>0.33300000000000002</v>
      </c>
      <c r="I143" s="253" t="s">
        <v>99</v>
      </c>
      <c r="J143" s="135" t="s">
        <v>42</v>
      </c>
      <c r="K143" s="101">
        <f t="shared" si="15"/>
        <v>-0.33300000000000002</v>
      </c>
      <c r="L143" s="101">
        <f t="shared" si="16"/>
        <v>0</v>
      </c>
      <c r="M143" s="122">
        <f t="shared" si="17"/>
        <v>-0.33300000000000002</v>
      </c>
    </row>
    <row r="144" spans="2:13" s="49" customFormat="1" ht="14.4" x14ac:dyDescent="0.3">
      <c r="B144" s="286"/>
      <c r="C144" s="238"/>
      <c r="D144" s="241"/>
      <c r="E144" s="244"/>
      <c r="F144" s="206" t="s">
        <v>80</v>
      </c>
      <c r="G144" s="100">
        <v>16</v>
      </c>
      <c r="H144" s="155">
        <v>0.33300000000000002</v>
      </c>
      <c r="I144" s="254"/>
      <c r="J144" s="135" t="s">
        <v>42</v>
      </c>
      <c r="K144" s="101">
        <f t="shared" si="15"/>
        <v>-0.33300000000000002</v>
      </c>
      <c r="L144" s="101">
        <f t="shared" si="16"/>
        <v>0</v>
      </c>
      <c r="M144" s="122">
        <f t="shared" si="17"/>
        <v>-0.33300000000000002</v>
      </c>
    </row>
    <row r="145" spans="2:13" s="49" customFormat="1" ht="14.4" x14ac:dyDescent="0.3">
      <c r="B145" s="286"/>
      <c r="C145" s="238"/>
      <c r="D145" s="242"/>
      <c r="E145" s="245"/>
      <c r="F145" s="206" t="s">
        <v>45</v>
      </c>
      <c r="G145" s="100">
        <v>10.5</v>
      </c>
      <c r="H145" s="155">
        <v>0.33300000000000002</v>
      </c>
      <c r="I145" s="254"/>
      <c r="J145" s="135" t="s">
        <v>42</v>
      </c>
      <c r="K145" s="101">
        <f t="shared" si="15"/>
        <v>-0.33300000000000002</v>
      </c>
      <c r="L145" s="101">
        <f t="shared" si="16"/>
        <v>0</v>
      </c>
      <c r="M145" s="122">
        <f t="shared" si="17"/>
        <v>-0.33300000000000002</v>
      </c>
    </row>
    <row r="146" spans="2:13" s="49" customFormat="1" ht="14.4" x14ac:dyDescent="0.3">
      <c r="B146" s="286"/>
      <c r="C146" s="247"/>
      <c r="D146" s="240" t="s">
        <v>57</v>
      </c>
      <c r="E146" s="243" t="s">
        <v>173</v>
      </c>
      <c r="F146" s="206" t="s">
        <v>52</v>
      </c>
      <c r="G146" s="100">
        <v>8.4</v>
      </c>
      <c r="H146" s="155">
        <v>0.33300000000000002</v>
      </c>
      <c r="I146" s="253" t="s">
        <v>45</v>
      </c>
      <c r="J146" s="135" t="s">
        <v>42</v>
      </c>
      <c r="K146" s="101">
        <f t="shared" si="15"/>
        <v>-0.33300000000000002</v>
      </c>
      <c r="L146" s="101">
        <f t="shared" si="16"/>
        <v>0</v>
      </c>
      <c r="M146" s="122">
        <f t="shared" si="17"/>
        <v>-0.33300000000000002</v>
      </c>
    </row>
    <row r="147" spans="2:13" s="49" customFormat="1" ht="14.4" x14ac:dyDescent="0.3">
      <c r="B147" s="286"/>
      <c r="C147" s="247"/>
      <c r="D147" s="241"/>
      <c r="E147" s="244"/>
      <c r="F147" s="206" t="s">
        <v>44</v>
      </c>
      <c r="G147" s="100">
        <v>10</v>
      </c>
      <c r="H147" s="155">
        <v>0.33300000000000002</v>
      </c>
      <c r="I147" s="254"/>
      <c r="J147" s="135" t="s">
        <v>42</v>
      </c>
      <c r="K147" s="101">
        <f t="shared" si="15"/>
        <v>-0.33300000000000002</v>
      </c>
      <c r="L147" s="101">
        <f t="shared" si="16"/>
        <v>0</v>
      </c>
      <c r="M147" s="122">
        <f t="shared" si="17"/>
        <v>-0.33300000000000002</v>
      </c>
    </row>
    <row r="148" spans="2:13" s="49" customFormat="1" ht="14.4" x14ac:dyDescent="0.3">
      <c r="B148" s="286"/>
      <c r="C148" s="247"/>
      <c r="D148" s="242"/>
      <c r="E148" s="245"/>
      <c r="F148" s="206" t="s">
        <v>123</v>
      </c>
      <c r="G148" s="100">
        <v>10.5</v>
      </c>
      <c r="H148" s="155">
        <v>0.33300000000000002</v>
      </c>
      <c r="I148" s="254"/>
      <c r="J148" s="135" t="s">
        <v>42</v>
      </c>
      <c r="K148" s="101">
        <f t="shared" si="15"/>
        <v>-0.33300000000000002</v>
      </c>
      <c r="L148" s="101">
        <f t="shared" si="16"/>
        <v>0</v>
      </c>
      <c r="M148" s="122">
        <f t="shared" si="17"/>
        <v>-0.33300000000000002</v>
      </c>
    </row>
    <row r="149" spans="2:13" s="49" customFormat="1" ht="14.4" x14ac:dyDescent="0.3">
      <c r="B149" s="291">
        <v>24</v>
      </c>
      <c r="C149" s="237">
        <f>C143+1</f>
        <v>45954</v>
      </c>
      <c r="D149" s="240" t="s">
        <v>81</v>
      </c>
      <c r="E149" s="243" t="s">
        <v>178</v>
      </c>
      <c r="F149" s="206" t="s">
        <v>52</v>
      </c>
      <c r="G149" s="100">
        <v>6.4</v>
      </c>
      <c r="H149" s="155">
        <v>0.33300000000000002</v>
      </c>
      <c r="I149" s="253" t="s">
        <v>43</v>
      </c>
      <c r="J149" s="135" t="s">
        <v>42</v>
      </c>
      <c r="K149" s="101">
        <f t="shared" ref="K149:K184" si="18">IF(J149="w",(G149-1)*H149,-H149)</f>
        <v>-0.33300000000000002</v>
      </c>
      <c r="L149" s="101">
        <f t="shared" ref="L149:L184" si="19">IF(J149="w",(K149/100*2),0)</f>
        <v>0</v>
      </c>
      <c r="M149" s="122">
        <f t="shared" ref="M149:M184" si="20">K149-L149</f>
        <v>-0.33300000000000002</v>
      </c>
    </row>
    <row r="150" spans="2:13" s="49" customFormat="1" ht="14.4" x14ac:dyDescent="0.3">
      <c r="B150" s="291"/>
      <c r="C150" s="238"/>
      <c r="D150" s="241"/>
      <c r="E150" s="244"/>
      <c r="F150" s="206" t="s">
        <v>123</v>
      </c>
      <c r="G150" s="100">
        <v>9.6</v>
      </c>
      <c r="H150" s="155">
        <v>0.33300000000000002</v>
      </c>
      <c r="I150" s="254"/>
      <c r="J150" s="135" t="s">
        <v>42</v>
      </c>
      <c r="K150" s="101">
        <f t="shared" si="18"/>
        <v>-0.33300000000000002</v>
      </c>
      <c r="L150" s="101">
        <f t="shared" si="19"/>
        <v>0</v>
      </c>
      <c r="M150" s="122">
        <f t="shared" si="20"/>
        <v>-0.33300000000000002</v>
      </c>
    </row>
    <row r="151" spans="2:13" s="49" customFormat="1" ht="14.4" x14ac:dyDescent="0.3">
      <c r="B151" s="291"/>
      <c r="C151" s="238"/>
      <c r="D151" s="242"/>
      <c r="E151" s="245"/>
      <c r="F151" s="206" t="s">
        <v>51</v>
      </c>
      <c r="G151" s="100">
        <v>14</v>
      </c>
      <c r="H151" s="155">
        <v>0.33300000000000002</v>
      </c>
      <c r="I151" s="254"/>
      <c r="J151" s="135" t="s">
        <v>42</v>
      </c>
      <c r="K151" s="101">
        <f t="shared" si="18"/>
        <v>-0.33300000000000002</v>
      </c>
      <c r="L151" s="101">
        <f t="shared" si="19"/>
        <v>0</v>
      </c>
      <c r="M151" s="122">
        <f t="shared" si="20"/>
        <v>-0.33300000000000002</v>
      </c>
    </row>
    <row r="152" spans="2:13" s="49" customFormat="1" ht="14.4" x14ac:dyDescent="0.3">
      <c r="B152" s="294"/>
      <c r="C152" s="247"/>
      <c r="D152" s="240" t="s">
        <v>70</v>
      </c>
      <c r="E152" s="243" t="s">
        <v>182</v>
      </c>
      <c r="F152" s="206" t="s">
        <v>41</v>
      </c>
      <c r="G152" s="100">
        <v>7.8</v>
      </c>
      <c r="H152" s="155">
        <v>0.33300000000000002</v>
      </c>
      <c r="I152" s="253" t="s">
        <v>44</v>
      </c>
      <c r="J152" s="135" t="s">
        <v>42</v>
      </c>
      <c r="K152" s="101">
        <f t="shared" ref="K152:K154" si="21">IF(J152="w",(G152-1)*H152,-H152)</f>
        <v>-0.33300000000000002</v>
      </c>
      <c r="L152" s="101">
        <f t="shared" ref="L152:L154" si="22">IF(J152="w",(K152/100*2),0)</f>
        <v>0</v>
      </c>
      <c r="M152" s="122">
        <f t="shared" ref="M152:M154" si="23">K152-L152</f>
        <v>-0.33300000000000002</v>
      </c>
    </row>
    <row r="153" spans="2:13" s="49" customFormat="1" ht="14.4" x14ac:dyDescent="0.3">
      <c r="B153" s="294"/>
      <c r="C153" s="247"/>
      <c r="D153" s="241"/>
      <c r="E153" s="244"/>
      <c r="F153" s="206" t="s">
        <v>44</v>
      </c>
      <c r="G153" s="100">
        <v>10</v>
      </c>
      <c r="H153" s="155">
        <v>0.33300000000000002</v>
      </c>
      <c r="I153" s="254"/>
      <c r="J153" s="135" t="s">
        <v>40</v>
      </c>
      <c r="K153" s="101">
        <f t="shared" si="21"/>
        <v>2.9970000000000003</v>
      </c>
      <c r="L153" s="101">
        <f t="shared" si="22"/>
        <v>5.9940000000000007E-2</v>
      </c>
      <c r="M153" s="122">
        <f t="shared" si="23"/>
        <v>2.9370600000000002</v>
      </c>
    </row>
    <row r="154" spans="2:13" s="49" customFormat="1" ht="14.4" x14ac:dyDescent="0.3">
      <c r="B154" s="294"/>
      <c r="C154" s="248"/>
      <c r="D154" s="242"/>
      <c r="E154" s="245"/>
      <c r="F154" s="206" t="s">
        <v>45</v>
      </c>
      <c r="G154" s="100">
        <v>19</v>
      </c>
      <c r="H154" s="155">
        <v>0.33300000000000002</v>
      </c>
      <c r="I154" s="254"/>
      <c r="J154" s="135" t="s">
        <v>42</v>
      </c>
      <c r="K154" s="101">
        <f t="shared" si="21"/>
        <v>-0.33300000000000002</v>
      </c>
      <c r="L154" s="101">
        <f t="shared" si="22"/>
        <v>0</v>
      </c>
      <c r="M154" s="122">
        <f t="shared" si="23"/>
        <v>-0.33300000000000002</v>
      </c>
    </row>
    <row r="155" spans="2:13" s="49" customFormat="1" ht="14.4" x14ac:dyDescent="0.3">
      <c r="B155" s="288">
        <v>25</v>
      </c>
      <c r="C155" s="237">
        <f>C149+1</f>
        <v>45955</v>
      </c>
      <c r="D155" s="240" t="s">
        <v>70</v>
      </c>
      <c r="E155" s="243" t="s">
        <v>176</v>
      </c>
      <c r="F155" s="206" t="s">
        <v>44</v>
      </c>
      <c r="G155" s="100">
        <v>9.6</v>
      </c>
      <c r="H155" s="155">
        <v>0.33300000000000002</v>
      </c>
      <c r="I155" s="253" t="s">
        <v>45</v>
      </c>
      <c r="J155" s="135" t="s">
        <v>42</v>
      </c>
      <c r="K155" s="101">
        <f t="shared" si="18"/>
        <v>-0.33300000000000002</v>
      </c>
      <c r="L155" s="101">
        <f t="shared" si="19"/>
        <v>0</v>
      </c>
      <c r="M155" s="122">
        <f t="shared" si="20"/>
        <v>-0.33300000000000002</v>
      </c>
    </row>
    <row r="156" spans="2:13" s="49" customFormat="1" ht="14.4" x14ac:dyDescent="0.3">
      <c r="B156" s="286"/>
      <c r="C156" s="238"/>
      <c r="D156" s="241"/>
      <c r="E156" s="244"/>
      <c r="F156" s="206" t="s">
        <v>123</v>
      </c>
      <c r="G156" s="100">
        <v>12</v>
      </c>
      <c r="H156" s="155">
        <v>0.33300000000000002</v>
      </c>
      <c r="I156" s="254"/>
      <c r="J156" s="135" t="s">
        <v>42</v>
      </c>
      <c r="K156" s="101">
        <f t="shared" si="18"/>
        <v>-0.33300000000000002</v>
      </c>
      <c r="L156" s="101">
        <f t="shared" si="19"/>
        <v>0</v>
      </c>
      <c r="M156" s="122">
        <f t="shared" si="20"/>
        <v>-0.33300000000000002</v>
      </c>
    </row>
    <row r="157" spans="2:13" s="49" customFormat="1" ht="14.4" x14ac:dyDescent="0.3">
      <c r="B157" s="286"/>
      <c r="C157" s="238"/>
      <c r="D157" s="242"/>
      <c r="E157" s="245"/>
      <c r="F157" s="206" t="s">
        <v>51</v>
      </c>
      <c r="G157" s="100">
        <v>14.5</v>
      </c>
      <c r="H157" s="155">
        <v>0.33300000000000002</v>
      </c>
      <c r="I157" s="254"/>
      <c r="J157" s="135" t="s">
        <v>42</v>
      </c>
      <c r="K157" s="101">
        <f t="shared" si="18"/>
        <v>-0.33300000000000002</v>
      </c>
      <c r="L157" s="101">
        <f t="shared" si="19"/>
        <v>0</v>
      </c>
      <c r="M157" s="122">
        <f t="shared" si="20"/>
        <v>-0.33300000000000002</v>
      </c>
    </row>
    <row r="158" spans="2:13" s="49" customFormat="1" ht="14.4" x14ac:dyDescent="0.3">
      <c r="B158" s="286"/>
      <c r="C158" s="247"/>
      <c r="D158" s="240" t="s">
        <v>70</v>
      </c>
      <c r="E158" s="243" t="s">
        <v>183</v>
      </c>
      <c r="F158" s="206" t="s">
        <v>44</v>
      </c>
      <c r="G158" s="100">
        <v>10</v>
      </c>
      <c r="H158" s="155">
        <v>0.33300000000000002</v>
      </c>
      <c r="I158" s="253" t="s">
        <v>185</v>
      </c>
      <c r="J158" s="135" t="s">
        <v>42</v>
      </c>
      <c r="K158" s="101">
        <f t="shared" si="18"/>
        <v>-0.33300000000000002</v>
      </c>
      <c r="L158" s="101">
        <f t="shared" si="19"/>
        <v>0</v>
      </c>
      <c r="M158" s="122">
        <f t="shared" si="20"/>
        <v>-0.33300000000000002</v>
      </c>
    </row>
    <row r="159" spans="2:13" s="49" customFormat="1" ht="14.4" x14ac:dyDescent="0.3">
      <c r="B159" s="286"/>
      <c r="C159" s="247"/>
      <c r="D159" s="241"/>
      <c r="E159" s="244"/>
      <c r="F159" s="206" t="s">
        <v>51</v>
      </c>
      <c r="G159" s="100">
        <v>17</v>
      </c>
      <c r="H159" s="155">
        <v>0.33300000000000002</v>
      </c>
      <c r="I159" s="254"/>
      <c r="J159" s="135" t="s">
        <v>42</v>
      </c>
      <c r="K159" s="101">
        <f t="shared" si="18"/>
        <v>-0.33300000000000002</v>
      </c>
      <c r="L159" s="101">
        <f t="shared" si="19"/>
        <v>0</v>
      </c>
      <c r="M159" s="122">
        <f t="shared" si="20"/>
        <v>-0.33300000000000002</v>
      </c>
    </row>
    <row r="160" spans="2:13" s="49" customFormat="1" ht="14.4" x14ac:dyDescent="0.3">
      <c r="B160" s="286"/>
      <c r="C160" s="247"/>
      <c r="D160" s="242"/>
      <c r="E160" s="245"/>
      <c r="F160" s="206" t="s">
        <v>43</v>
      </c>
      <c r="G160" s="100">
        <v>13.5</v>
      </c>
      <c r="H160" s="155">
        <v>0.33300000000000002</v>
      </c>
      <c r="I160" s="254"/>
      <c r="J160" s="135" t="s">
        <v>42</v>
      </c>
      <c r="K160" s="101">
        <f t="shared" si="18"/>
        <v>-0.33300000000000002</v>
      </c>
      <c r="L160" s="101">
        <f t="shared" si="19"/>
        <v>0</v>
      </c>
      <c r="M160" s="122">
        <f t="shared" si="20"/>
        <v>-0.33300000000000002</v>
      </c>
    </row>
    <row r="161" spans="2:13" s="49" customFormat="1" ht="14.4" x14ac:dyDescent="0.3">
      <c r="B161" s="295"/>
      <c r="C161" s="247"/>
      <c r="D161" s="240" t="s">
        <v>76</v>
      </c>
      <c r="E161" s="243" t="s">
        <v>184</v>
      </c>
      <c r="F161" s="206" t="s">
        <v>41</v>
      </c>
      <c r="G161" s="100">
        <v>7.8</v>
      </c>
      <c r="H161" s="155">
        <v>0.33300000000000002</v>
      </c>
      <c r="I161" s="253" t="s">
        <v>80</v>
      </c>
      <c r="J161" s="135" t="s">
        <v>42</v>
      </c>
      <c r="K161" s="101">
        <f t="shared" si="18"/>
        <v>-0.33300000000000002</v>
      </c>
      <c r="L161" s="101">
        <f t="shared" si="19"/>
        <v>0</v>
      </c>
      <c r="M161" s="122">
        <f t="shared" si="20"/>
        <v>-0.33300000000000002</v>
      </c>
    </row>
    <row r="162" spans="2:13" s="49" customFormat="1" ht="14.4" x14ac:dyDescent="0.3">
      <c r="B162" s="295"/>
      <c r="C162" s="247"/>
      <c r="D162" s="241"/>
      <c r="E162" s="244"/>
      <c r="F162" s="206" t="s">
        <v>44</v>
      </c>
      <c r="G162" s="100">
        <v>14.5</v>
      </c>
      <c r="H162" s="155">
        <v>0.33300000000000002</v>
      </c>
      <c r="I162" s="254"/>
      <c r="J162" s="135" t="s">
        <v>42</v>
      </c>
      <c r="K162" s="101">
        <f t="shared" si="18"/>
        <v>-0.33300000000000002</v>
      </c>
      <c r="L162" s="101">
        <f t="shared" si="19"/>
        <v>0</v>
      </c>
      <c r="M162" s="122">
        <f t="shared" si="20"/>
        <v>-0.33300000000000002</v>
      </c>
    </row>
    <row r="163" spans="2:13" s="49" customFormat="1" ht="14.4" x14ac:dyDescent="0.3">
      <c r="B163" s="296"/>
      <c r="C163" s="248"/>
      <c r="D163" s="242"/>
      <c r="E163" s="245"/>
      <c r="F163" s="206" t="s">
        <v>43</v>
      </c>
      <c r="G163" s="100">
        <v>16</v>
      </c>
      <c r="H163" s="155">
        <v>0.33300000000000002</v>
      </c>
      <c r="I163" s="254"/>
      <c r="J163" s="135" t="s">
        <v>42</v>
      </c>
      <c r="K163" s="101">
        <f t="shared" si="18"/>
        <v>-0.33300000000000002</v>
      </c>
      <c r="L163" s="101">
        <f t="shared" si="19"/>
        <v>0</v>
      </c>
      <c r="M163" s="122">
        <f t="shared" si="20"/>
        <v>-0.33300000000000002</v>
      </c>
    </row>
    <row r="164" spans="2:13" s="49" customFormat="1" ht="14.4" x14ac:dyDescent="0.3">
      <c r="B164" s="288">
        <v>26</v>
      </c>
      <c r="C164" s="237">
        <f>C155+1</f>
        <v>45956</v>
      </c>
      <c r="D164" s="240" t="s">
        <v>70</v>
      </c>
      <c r="E164" s="243" t="s">
        <v>188</v>
      </c>
      <c r="F164" s="206" t="s">
        <v>46</v>
      </c>
      <c r="G164" s="100">
        <v>8</v>
      </c>
      <c r="H164" s="155">
        <v>0.33300000000000002</v>
      </c>
      <c r="I164" s="246" t="s">
        <v>52</v>
      </c>
      <c r="J164" s="135" t="s">
        <v>42</v>
      </c>
      <c r="K164" s="101">
        <f t="shared" si="18"/>
        <v>-0.33300000000000002</v>
      </c>
      <c r="L164" s="101">
        <f t="shared" si="19"/>
        <v>0</v>
      </c>
      <c r="M164" s="122">
        <f t="shared" si="20"/>
        <v>-0.33300000000000002</v>
      </c>
    </row>
    <row r="165" spans="2:13" s="49" customFormat="1" ht="14.4" x14ac:dyDescent="0.3">
      <c r="B165" s="286"/>
      <c r="C165" s="238"/>
      <c r="D165" s="241"/>
      <c r="E165" s="244"/>
      <c r="F165" s="206" t="s">
        <v>52</v>
      </c>
      <c r="G165" s="100">
        <v>11</v>
      </c>
      <c r="H165" s="155">
        <v>0.33300000000000002</v>
      </c>
      <c r="I165" s="235"/>
      <c r="J165" s="135" t="s">
        <v>40</v>
      </c>
      <c r="K165" s="101">
        <f t="shared" si="18"/>
        <v>3.33</v>
      </c>
      <c r="L165" s="101">
        <f t="shared" si="19"/>
        <v>6.6600000000000006E-2</v>
      </c>
      <c r="M165" s="122">
        <f t="shared" si="20"/>
        <v>3.2633999999999999</v>
      </c>
    </row>
    <row r="166" spans="2:13" s="49" customFormat="1" ht="14.4" x14ac:dyDescent="0.3">
      <c r="B166" s="286"/>
      <c r="C166" s="238"/>
      <c r="D166" s="242"/>
      <c r="E166" s="245"/>
      <c r="F166" s="206" t="s">
        <v>44</v>
      </c>
      <c r="G166" s="100">
        <v>10</v>
      </c>
      <c r="H166" s="155">
        <v>0.33300000000000002</v>
      </c>
      <c r="I166" s="236"/>
      <c r="J166" s="135" t="s">
        <v>42</v>
      </c>
      <c r="K166" s="101">
        <f t="shared" si="18"/>
        <v>-0.33300000000000002</v>
      </c>
      <c r="L166" s="101">
        <f t="shared" si="19"/>
        <v>0</v>
      </c>
      <c r="M166" s="122">
        <f t="shared" si="20"/>
        <v>-0.33300000000000002</v>
      </c>
    </row>
    <row r="167" spans="2:13" s="49" customFormat="1" ht="14.4" x14ac:dyDescent="0.3">
      <c r="B167" s="295"/>
      <c r="C167" s="247"/>
      <c r="D167" s="240" t="s">
        <v>70</v>
      </c>
      <c r="E167" s="243" t="s">
        <v>186</v>
      </c>
      <c r="F167" s="206" t="s">
        <v>46</v>
      </c>
      <c r="G167" s="100">
        <v>9.4</v>
      </c>
      <c r="H167" s="155">
        <v>0.33300000000000002</v>
      </c>
      <c r="I167" s="246" t="s">
        <v>189</v>
      </c>
      <c r="J167" s="135" t="s">
        <v>42</v>
      </c>
      <c r="K167" s="101">
        <f t="shared" ref="K167:K175" si="24">IF(J167="w",(G167-1)*H167,-H167)</f>
        <v>-0.33300000000000002</v>
      </c>
      <c r="L167" s="101">
        <f t="shared" ref="L167:L175" si="25">IF(J167="w",(K167/100*2),0)</f>
        <v>0</v>
      </c>
      <c r="M167" s="122">
        <f t="shared" ref="M167:M175" si="26">K167-L167</f>
        <v>-0.33300000000000002</v>
      </c>
    </row>
    <row r="168" spans="2:13" s="49" customFormat="1" ht="14.4" x14ac:dyDescent="0.3">
      <c r="B168" s="295"/>
      <c r="C168" s="247"/>
      <c r="D168" s="241"/>
      <c r="E168" s="244"/>
      <c r="F168" s="206" t="s">
        <v>52</v>
      </c>
      <c r="G168" s="100">
        <v>14</v>
      </c>
      <c r="H168" s="155">
        <v>0.33300000000000002</v>
      </c>
      <c r="I168" s="235"/>
      <c r="J168" s="135" t="s">
        <v>42</v>
      </c>
      <c r="K168" s="101">
        <f t="shared" si="24"/>
        <v>-0.33300000000000002</v>
      </c>
      <c r="L168" s="101">
        <f t="shared" si="25"/>
        <v>0</v>
      </c>
      <c r="M168" s="122">
        <f t="shared" si="26"/>
        <v>-0.33300000000000002</v>
      </c>
    </row>
    <row r="169" spans="2:13" s="49" customFormat="1" ht="14.4" x14ac:dyDescent="0.3">
      <c r="B169" s="296"/>
      <c r="C169" s="248"/>
      <c r="D169" s="242"/>
      <c r="E169" s="245"/>
      <c r="F169" s="206" t="s">
        <v>44</v>
      </c>
      <c r="G169" s="100">
        <v>10.5</v>
      </c>
      <c r="H169" s="155">
        <v>0.33300000000000002</v>
      </c>
      <c r="I169" s="236"/>
      <c r="J169" s="135" t="s">
        <v>42</v>
      </c>
      <c r="K169" s="101">
        <f t="shared" si="24"/>
        <v>-0.33300000000000002</v>
      </c>
      <c r="L169" s="101">
        <f t="shared" si="25"/>
        <v>0</v>
      </c>
      <c r="M169" s="122">
        <f t="shared" si="26"/>
        <v>-0.33300000000000002</v>
      </c>
    </row>
    <row r="170" spans="2:13" s="49" customFormat="1" ht="14.4" x14ac:dyDescent="0.3">
      <c r="B170" s="286">
        <v>27</v>
      </c>
      <c r="C170" s="237">
        <f>C164+1</f>
        <v>45957</v>
      </c>
      <c r="D170" s="240" t="s">
        <v>76</v>
      </c>
      <c r="E170" s="243" t="s">
        <v>192</v>
      </c>
      <c r="F170" s="206" t="s">
        <v>41</v>
      </c>
      <c r="G170" s="100">
        <v>7.6</v>
      </c>
      <c r="H170" s="155">
        <v>0.33300000000000002</v>
      </c>
      <c r="I170" s="246" t="s">
        <v>80</v>
      </c>
      <c r="J170" s="135" t="s">
        <v>42</v>
      </c>
      <c r="K170" s="101">
        <f t="shared" si="24"/>
        <v>-0.33300000000000002</v>
      </c>
      <c r="L170" s="101">
        <f t="shared" si="25"/>
        <v>0</v>
      </c>
      <c r="M170" s="122">
        <f t="shared" si="26"/>
        <v>-0.33300000000000002</v>
      </c>
    </row>
    <row r="171" spans="2:13" s="49" customFormat="1" ht="14.4" x14ac:dyDescent="0.3">
      <c r="B171" s="286"/>
      <c r="C171" s="238"/>
      <c r="D171" s="241"/>
      <c r="E171" s="244"/>
      <c r="F171" s="206" t="s">
        <v>44</v>
      </c>
      <c r="G171" s="100">
        <v>13</v>
      </c>
      <c r="H171" s="155">
        <v>0.33300000000000002</v>
      </c>
      <c r="I171" s="235"/>
      <c r="J171" s="135" t="s">
        <v>42</v>
      </c>
      <c r="K171" s="101">
        <f t="shared" si="24"/>
        <v>-0.33300000000000002</v>
      </c>
      <c r="L171" s="101">
        <f t="shared" si="25"/>
        <v>0</v>
      </c>
      <c r="M171" s="122">
        <f t="shared" si="26"/>
        <v>-0.33300000000000002</v>
      </c>
    </row>
    <row r="172" spans="2:13" s="49" customFormat="1" ht="14.4" x14ac:dyDescent="0.3">
      <c r="B172" s="287"/>
      <c r="C172" s="239"/>
      <c r="D172" s="242"/>
      <c r="E172" s="245"/>
      <c r="F172" s="206" t="s">
        <v>43</v>
      </c>
      <c r="G172" s="100">
        <v>15.5</v>
      </c>
      <c r="H172" s="155">
        <v>0.33300000000000002</v>
      </c>
      <c r="I172" s="236"/>
      <c r="J172" s="135" t="s">
        <v>42</v>
      </c>
      <c r="K172" s="101">
        <f t="shared" si="24"/>
        <v>-0.33300000000000002</v>
      </c>
      <c r="L172" s="101">
        <f t="shared" si="25"/>
        <v>0</v>
      </c>
      <c r="M172" s="122">
        <f t="shared" si="26"/>
        <v>-0.33300000000000002</v>
      </c>
    </row>
    <row r="173" spans="2:13" s="49" customFormat="1" ht="14.4" x14ac:dyDescent="0.3">
      <c r="B173" s="288">
        <v>28</v>
      </c>
      <c r="C173" s="237">
        <f>C170+1</f>
        <v>45958</v>
      </c>
      <c r="D173" s="240" t="s">
        <v>81</v>
      </c>
      <c r="E173" s="243" t="s">
        <v>193</v>
      </c>
      <c r="F173" s="206" t="s">
        <v>54</v>
      </c>
      <c r="G173" s="100">
        <v>5.9</v>
      </c>
      <c r="H173" s="155">
        <v>0.33300000000000002</v>
      </c>
      <c r="I173" s="246" t="s">
        <v>54</v>
      </c>
      <c r="J173" s="135" t="s">
        <v>40</v>
      </c>
      <c r="K173" s="101">
        <f t="shared" si="24"/>
        <v>1.6317000000000002</v>
      </c>
      <c r="L173" s="101">
        <f t="shared" si="25"/>
        <v>3.2634000000000003E-2</v>
      </c>
      <c r="M173" s="122">
        <f t="shared" si="26"/>
        <v>1.5990660000000001</v>
      </c>
    </row>
    <row r="174" spans="2:13" s="49" customFormat="1" ht="14.4" x14ac:dyDescent="0.3">
      <c r="B174" s="286"/>
      <c r="C174" s="238"/>
      <c r="D174" s="241"/>
      <c r="E174" s="244"/>
      <c r="F174" s="206" t="s">
        <v>80</v>
      </c>
      <c r="G174" s="100">
        <v>7.4</v>
      </c>
      <c r="H174" s="155">
        <v>0.33300000000000002</v>
      </c>
      <c r="I174" s="235"/>
      <c r="J174" s="135" t="s">
        <v>42</v>
      </c>
      <c r="K174" s="101">
        <f t="shared" si="24"/>
        <v>-0.33300000000000002</v>
      </c>
      <c r="L174" s="101">
        <f t="shared" si="25"/>
        <v>0</v>
      </c>
      <c r="M174" s="122">
        <f t="shared" si="26"/>
        <v>-0.33300000000000002</v>
      </c>
    </row>
    <row r="175" spans="2:13" s="49" customFormat="1" ht="14.4" x14ac:dyDescent="0.3">
      <c r="B175" s="286"/>
      <c r="C175" s="238"/>
      <c r="D175" s="242"/>
      <c r="E175" s="245"/>
      <c r="F175" s="206" t="s">
        <v>189</v>
      </c>
      <c r="G175" s="100">
        <v>13.5</v>
      </c>
      <c r="H175" s="155">
        <v>0.33300000000000002</v>
      </c>
      <c r="I175" s="236"/>
      <c r="J175" s="135" t="s">
        <v>42</v>
      </c>
      <c r="K175" s="101">
        <f t="shared" si="24"/>
        <v>-0.33300000000000002</v>
      </c>
      <c r="L175" s="101">
        <f t="shared" si="25"/>
        <v>0</v>
      </c>
      <c r="M175" s="122">
        <f t="shared" si="26"/>
        <v>-0.33300000000000002</v>
      </c>
    </row>
    <row r="176" spans="2:13" s="49" customFormat="1" ht="14.4" x14ac:dyDescent="0.3">
      <c r="B176" s="295"/>
      <c r="C176" s="247"/>
      <c r="D176" s="240" t="s">
        <v>81</v>
      </c>
      <c r="E176" s="243" t="s">
        <v>201</v>
      </c>
      <c r="F176" s="206" t="s">
        <v>41</v>
      </c>
      <c r="G176" s="100">
        <v>7</v>
      </c>
      <c r="H176" s="155">
        <v>0.33300000000000002</v>
      </c>
      <c r="I176" s="253" t="s">
        <v>41</v>
      </c>
      <c r="J176" s="135" t="s">
        <v>40</v>
      </c>
      <c r="K176" s="101">
        <f t="shared" si="18"/>
        <v>1.9980000000000002</v>
      </c>
      <c r="L176" s="101">
        <f t="shared" si="19"/>
        <v>3.9960000000000002E-2</v>
      </c>
      <c r="M176" s="122">
        <f t="shared" si="20"/>
        <v>1.9580400000000002</v>
      </c>
    </row>
    <row r="177" spans="2:13" s="49" customFormat="1" ht="14.4" x14ac:dyDescent="0.3">
      <c r="B177" s="295"/>
      <c r="C177" s="247"/>
      <c r="D177" s="241"/>
      <c r="E177" s="244"/>
      <c r="F177" s="206" t="s">
        <v>45</v>
      </c>
      <c r="G177" s="100">
        <v>12</v>
      </c>
      <c r="H177" s="155">
        <v>0.33300000000000002</v>
      </c>
      <c r="I177" s="254"/>
      <c r="J177" s="135" t="s">
        <v>42</v>
      </c>
      <c r="K177" s="101">
        <f t="shared" si="18"/>
        <v>-0.33300000000000002</v>
      </c>
      <c r="L177" s="101">
        <f t="shared" si="19"/>
        <v>0</v>
      </c>
      <c r="M177" s="122">
        <f t="shared" si="20"/>
        <v>-0.33300000000000002</v>
      </c>
    </row>
    <row r="178" spans="2:13" s="49" customFormat="1" ht="14.4" x14ac:dyDescent="0.3">
      <c r="B178" s="296"/>
      <c r="C178" s="248"/>
      <c r="D178" s="242"/>
      <c r="E178" s="245"/>
      <c r="F178" s="206" t="s">
        <v>43</v>
      </c>
      <c r="G178" s="100">
        <v>16</v>
      </c>
      <c r="H178" s="155">
        <v>0.33300000000000002</v>
      </c>
      <c r="I178" s="254"/>
      <c r="J178" s="135" t="s">
        <v>42</v>
      </c>
      <c r="K178" s="101">
        <f t="shared" si="18"/>
        <v>-0.33300000000000002</v>
      </c>
      <c r="L178" s="101">
        <f t="shared" si="19"/>
        <v>0</v>
      </c>
      <c r="M178" s="122">
        <f t="shared" si="20"/>
        <v>-0.33300000000000002</v>
      </c>
    </row>
    <row r="179" spans="2:13" s="49" customFormat="1" ht="14.4" x14ac:dyDescent="0.3">
      <c r="B179" s="288">
        <v>29</v>
      </c>
      <c r="C179" s="237">
        <f>C173+1</f>
        <v>45959</v>
      </c>
      <c r="D179" s="240" t="s">
        <v>81</v>
      </c>
      <c r="E179" s="243" t="s">
        <v>208</v>
      </c>
      <c r="F179" s="206" t="s">
        <v>46</v>
      </c>
      <c r="G179" s="100">
        <v>6.8</v>
      </c>
      <c r="H179" s="155">
        <v>0.33300000000000002</v>
      </c>
      <c r="I179" s="280" t="s">
        <v>99</v>
      </c>
      <c r="J179" s="135" t="s">
        <v>42</v>
      </c>
      <c r="K179" s="101">
        <f t="shared" si="18"/>
        <v>-0.33300000000000002</v>
      </c>
      <c r="L179" s="101">
        <f t="shared" si="19"/>
        <v>0</v>
      </c>
      <c r="M179" s="122">
        <f t="shared" si="20"/>
        <v>-0.33300000000000002</v>
      </c>
    </row>
    <row r="180" spans="2:13" s="49" customFormat="1" ht="14.4" x14ac:dyDescent="0.3">
      <c r="B180" s="286"/>
      <c r="C180" s="238"/>
      <c r="D180" s="241"/>
      <c r="E180" s="244"/>
      <c r="F180" s="206" t="s">
        <v>52</v>
      </c>
      <c r="G180" s="100">
        <v>9.1999999999999993</v>
      </c>
      <c r="H180" s="155">
        <v>0.33300000000000002</v>
      </c>
      <c r="I180" s="281"/>
      <c r="J180" s="135" t="s">
        <v>42</v>
      </c>
      <c r="K180" s="101">
        <f t="shared" si="18"/>
        <v>-0.33300000000000002</v>
      </c>
      <c r="L180" s="101">
        <f t="shared" si="19"/>
        <v>0</v>
      </c>
      <c r="M180" s="122">
        <f t="shared" si="20"/>
        <v>-0.33300000000000002</v>
      </c>
    </row>
    <row r="181" spans="2:13" s="49" customFormat="1" ht="14.4" x14ac:dyDescent="0.3">
      <c r="B181" s="286"/>
      <c r="C181" s="238"/>
      <c r="D181" s="242"/>
      <c r="E181" s="245"/>
      <c r="F181" s="206" t="s">
        <v>44</v>
      </c>
      <c r="G181" s="100">
        <v>10</v>
      </c>
      <c r="H181" s="155">
        <v>0.33300000000000002</v>
      </c>
      <c r="I181" s="282"/>
      <c r="J181" s="135" t="s">
        <v>42</v>
      </c>
      <c r="K181" s="101">
        <f t="shared" si="18"/>
        <v>-0.33300000000000002</v>
      </c>
      <c r="L181" s="101">
        <f t="shared" si="19"/>
        <v>0</v>
      </c>
      <c r="M181" s="122">
        <f t="shared" si="20"/>
        <v>-0.33300000000000002</v>
      </c>
    </row>
    <row r="182" spans="2:13" s="49" customFormat="1" ht="14.4" x14ac:dyDescent="0.3">
      <c r="B182" s="295"/>
      <c r="C182" s="247"/>
      <c r="D182" s="240" t="s">
        <v>81</v>
      </c>
      <c r="E182" s="243" t="s">
        <v>210</v>
      </c>
      <c r="F182" s="206" t="s">
        <v>52</v>
      </c>
      <c r="G182" s="100">
        <v>8</v>
      </c>
      <c r="H182" s="155">
        <v>0.33300000000000002</v>
      </c>
      <c r="I182" s="280" t="s">
        <v>123</v>
      </c>
      <c r="J182" s="135" t="s">
        <v>42</v>
      </c>
      <c r="K182" s="101">
        <f t="shared" si="18"/>
        <v>-0.33300000000000002</v>
      </c>
      <c r="L182" s="101">
        <f t="shared" si="19"/>
        <v>0</v>
      </c>
      <c r="M182" s="122">
        <f t="shared" si="20"/>
        <v>-0.33300000000000002</v>
      </c>
    </row>
    <row r="183" spans="2:13" s="49" customFormat="1" ht="14.4" x14ac:dyDescent="0.3">
      <c r="B183" s="295"/>
      <c r="C183" s="247"/>
      <c r="D183" s="241"/>
      <c r="E183" s="244"/>
      <c r="F183" s="206" t="s">
        <v>44</v>
      </c>
      <c r="G183" s="100">
        <v>9.1999999999999993</v>
      </c>
      <c r="H183" s="155">
        <v>0.33300000000000002</v>
      </c>
      <c r="I183" s="281"/>
      <c r="J183" s="135" t="s">
        <v>42</v>
      </c>
      <c r="K183" s="101">
        <f t="shared" si="18"/>
        <v>-0.33300000000000002</v>
      </c>
      <c r="L183" s="101">
        <f t="shared" si="19"/>
        <v>0</v>
      </c>
      <c r="M183" s="122">
        <f t="shared" si="20"/>
        <v>-0.33300000000000002</v>
      </c>
    </row>
    <row r="184" spans="2:13" s="49" customFormat="1" ht="14.4" x14ac:dyDescent="0.3">
      <c r="B184" s="296"/>
      <c r="C184" s="248"/>
      <c r="D184" s="242"/>
      <c r="E184" s="245"/>
      <c r="F184" s="206" t="s">
        <v>51</v>
      </c>
      <c r="G184" s="100">
        <v>13.5</v>
      </c>
      <c r="H184" s="155">
        <v>0.33300000000000002</v>
      </c>
      <c r="I184" s="282"/>
      <c r="J184" s="135" t="s">
        <v>42</v>
      </c>
      <c r="K184" s="101">
        <f t="shared" si="18"/>
        <v>-0.33300000000000002</v>
      </c>
      <c r="L184" s="101">
        <f t="shared" si="19"/>
        <v>0</v>
      </c>
      <c r="M184" s="122">
        <f t="shared" si="20"/>
        <v>-0.33300000000000002</v>
      </c>
    </row>
    <row r="185" spans="2:13" s="49" customFormat="1" ht="14.4" x14ac:dyDescent="0.3">
      <c r="B185" s="288">
        <v>30</v>
      </c>
      <c r="C185" s="237">
        <f t="shared" ref="C185" si="27">C179+1</f>
        <v>45960</v>
      </c>
      <c r="D185" s="240" t="s">
        <v>81</v>
      </c>
      <c r="E185" s="243" t="s">
        <v>197</v>
      </c>
      <c r="F185" s="206" t="s">
        <v>46</v>
      </c>
      <c r="G185" s="100">
        <v>8.6</v>
      </c>
      <c r="H185" s="155">
        <v>0.33300000000000002</v>
      </c>
      <c r="I185" s="280" t="s">
        <v>80</v>
      </c>
      <c r="J185" s="135" t="s">
        <v>42</v>
      </c>
      <c r="K185" s="101">
        <f t="shared" ref="K185:K190" si="28">IF(J185="w",(G185-1)*H185,-H185)</f>
        <v>-0.33300000000000002</v>
      </c>
      <c r="L185" s="101">
        <f t="shared" ref="L185:L190" si="29">IF(J185="w",(K185/100*2),0)</f>
        <v>0</v>
      </c>
      <c r="M185" s="122">
        <f t="shared" ref="M185:M190" si="30">K185-L185</f>
        <v>-0.33300000000000002</v>
      </c>
    </row>
    <row r="186" spans="2:13" s="49" customFormat="1" ht="14.4" x14ac:dyDescent="0.3">
      <c r="B186" s="286"/>
      <c r="C186" s="238"/>
      <c r="D186" s="241"/>
      <c r="E186" s="244"/>
      <c r="F186" s="206" t="s">
        <v>41</v>
      </c>
      <c r="G186" s="100">
        <v>6.6</v>
      </c>
      <c r="H186" s="155">
        <v>0.33300000000000002</v>
      </c>
      <c r="I186" s="281"/>
      <c r="J186" s="135" t="s">
        <v>42</v>
      </c>
      <c r="K186" s="101">
        <f t="shared" si="28"/>
        <v>-0.33300000000000002</v>
      </c>
      <c r="L186" s="101">
        <f t="shared" si="29"/>
        <v>0</v>
      </c>
      <c r="M186" s="122">
        <f t="shared" si="30"/>
        <v>-0.33300000000000002</v>
      </c>
    </row>
    <row r="187" spans="2:13" s="49" customFormat="1" ht="14.4" x14ac:dyDescent="0.3">
      <c r="B187" s="286"/>
      <c r="C187" s="238"/>
      <c r="D187" s="242"/>
      <c r="E187" s="245"/>
      <c r="F187" s="206" t="s">
        <v>44</v>
      </c>
      <c r="G187" s="100">
        <v>11.5</v>
      </c>
      <c r="H187" s="155">
        <v>0.33300000000000002</v>
      </c>
      <c r="I187" s="282"/>
      <c r="J187" s="135" t="s">
        <v>42</v>
      </c>
      <c r="K187" s="101">
        <f t="shared" si="28"/>
        <v>-0.33300000000000002</v>
      </c>
      <c r="L187" s="101">
        <f t="shared" si="29"/>
        <v>0</v>
      </c>
      <c r="M187" s="122">
        <f t="shared" si="30"/>
        <v>-0.33300000000000002</v>
      </c>
    </row>
    <row r="188" spans="2:13" s="49" customFormat="1" ht="14.4" x14ac:dyDescent="0.3">
      <c r="B188" s="295"/>
      <c r="C188" s="247"/>
      <c r="D188" s="240" t="s">
        <v>81</v>
      </c>
      <c r="E188" s="243" t="s">
        <v>206</v>
      </c>
      <c r="F188" s="206" t="s">
        <v>54</v>
      </c>
      <c r="G188" s="100">
        <v>7.8</v>
      </c>
      <c r="H188" s="155">
        <v>0.33300000000000002</v>
      </c>
      <c r="I188" s="280" t="s">
        <v>99</v>
      </c>
      <c r="J188" s="135" t="s">
        <v>42</v>
      </c>
      <c r="K188" s="101">
        <f t="shared" si="28"/>
        <v>-0.33300000000000002</v>
      </c>
      <c r="L188" s="101">
        <f t="shared" si="29"/>
        <v>0</v>
      </c>
      <c r="M188" s="122">
        <f t="shared" si="30"/>
        <v>-0.33300000000000002</v>
      </c>
    </row>
    <row r="189" spans="2:13" s="49" customFormat="1" ht="14.4" x14ac:dyDescent="0.3">
      <c r="B189" s="295"/>
      <c r="C189" s="247"/>
      <c r="D189" s="241"/>
      <c r="E189" s="244"/>
      <c r="F189" s="206" t="s">
        <v>41</v>
      </c>
      <c r="G189" s="100">
        <v>7</v>
      </c>
      <c r="H189" s="155">
        <v>0.33300000000000002</v>
      </c>
      <c r="I189" s="281"/>
      <c r="J189" s="135" t="s">
        <v>42</v>
      </c>
      <c r="K189" s="101">
        <f t="shared" si="28"/>
        <v>-0.33300000000000002</v>
      </c>
      <c r="L189" s="101">
        <f t="shared" si="29"/>
        <v>0</v>
      </c>
      <c r="M189" s="122">
        <f t="shared" si="30"/>
        <v>-0.33300000000000002</v>
      </c>
    </row>
    <row r="190" spans="2:13" s="49" customFormat="1" ht="14.4" x14ac:dyDescent="0.3">
      <c r="B190" s="296"/>
      <c r="C190" s="248"/>
      <c r="D190" s="242"/>
      <c r="E190" s="245"/>
      <c r="F190" s="206" t="s">
        <v>45</v>
      </c>
      <c r="G190" s="100">
        <v>10.5</v>
      </c>
      <c r="H190" s="155">
        <v>0.33300000000000002</v>
      </c>
      <c r="I190" s="282"/>
      <c r="J190" s="135" t="s">
        <v>42</v>
      </c>
      <c r="K190" s="101">
        <f t="shared" si="28"/>
        <v>-0.33300000000000002</v>
      </c>
      <c r="L190" s="101">
        <f t="shared" si="29"/>
        <v>0</v>
      </c>
      <c r="M190" s="122">
        <f t="shared" si="30"/>
        <v>-0.33300000000000002</v>
      </c>
    </row>
    <row r="191" spans="2:13" s="49" customFormat="1" ht="14.4" x14ac:dyDescent="0.3">
      <c r="B191" s="288">
        <v>31</v>
      </c>
      <c r="C191" s="237">
        <f t="shared" ref="C191" si="31">C185+1</f>
        <v>45961</v>
      </c>
      <c r="D191" s="240" t="s">
        <v>83</v>
      </c>
      <c r="E191" s="243" t="s">
        <v>195</v>
      </c>
      <c r="F191" s="206" t="s">
        <v>80</v>
      </c>
      <c r="G191" s="100">
        <v>11</v>
      </c>
      <c r="H191" s="155">
        <v>0.33300000000000002</v>
      </c>
      <c r="I191" s="280" t="s">
        <v>54</v>
      </c>
      <c r="J191" s="135" t="s">
        <v>42</v>
      </c>
      <c r="K191" s="101">
        <f t="shared" ref="K191:K196" si="32">IF(J191="w",(G191-1)*H191,-H191)</f>
        <v>-0.33300000000000002</v>
      </c>
      <c r="L191" s="101">
        <f t="shared" ref="L191:L196" si="33">IF(J191="w",(K191/100*2),0)</f>
        <v>0</v>
      </c>
      <c r="M191" s="122">
        <f t="shared" ref="M191:M196" si="34">K191-L191</f>
        <v>-0.33300000000000002</v>
      </c>
    </row>
    <row r="192" spans="2:13" s="49" customFormat="1" ht="14.4" x14ac:dyDescent="0.3">
      <c r="B192" s="286"/>
      <c r="C192" s="238"/>
      <c r="D192" s="241"/>
      <c r="E192" s="244"/>
      <c r="F192" s="206" t="s">
        <v>45</v>
      </c>
      <c r="G192" s="100">
        <v>10</v>
      </c>
      <c r="H192" s="155">
        <v>0.33300000000000002</v>
      </c>
      <c r="I192" s="281"/>
      <c r="J192" s="135" t="s">
        <v>42</v>
      </c>
      <c r="K192" s="101">
        <f t="shared" si="32"/>
        <v>-0.33300000000000002</v>
      </c>
      <c r="L192" s="101">
        <f t="shared" si="33"/>
        <v>0</v>
      </c>
      <c r="M192" s="122">
        <f t="shared" si="34"/>
        <v>-0.33300000000000002</v>
      </c>
    </row>
    <row r="193" spans="2:13" s="49" customFormat="1" ht="14.4" x14ac:dyDescent="0.3">
      <c r="B193" s="286"/>
      <c r="C193" s="238"/>
      <c r="D193" s="242"/>
      <c r="E193" s="245"/>
      <c r="F193" s="206" t="s">
        <v>87</v>
      </c>
      <c r="G193" s="100">
        <v>14</v>
      </c>
      <c r="H193" s="155">
        <v>0.33300000000000002</v>
      </c>
      <c r="I193" s="282"/>
      <c r="J193" s="135" t="s">
        <v>42</v>
      </c>
      <c r="K193" s="101">
        <f t="shared" si="32"/>
        <v>-0.33300000000000002</v>
      </c>
      <c r="L193" s="101">
        <f t="shared" si="33"/>
        <v>0</v>
      </c>
      <c r="M193" s="122">
        <f t="shared" si="34"/>
        <v>-0.33300000000000002</v>
      </c>
    </row>
    <row r="194" spans="2:13" s="49" customFormat="1" ht="14.4" x14ac:dyDescent="0.3">
      <c r="B194" s="295"/>
      <c r="C194" s="247"/>
      <c r="D194" s="240" t="s">
        <v>203</v>
      </c>
      <c r="E194" s="243" t="s">
        <v>211</v>
      </c>
      <c r="F194" s="206" t="s">
        <v>80</v>
      </c>
      <c r="G194" s="100">
        <v>12.5</v>
      </c>
      <c r="H194" s="155">
        <v>0.33300000000000002</v>
      </c>
      <c r="I194" s="284">
        <v>45691</v>
      </c>
      <c r="J194" s="135" t="s">
        <v>42</v>
      </c>
      <c r="K194" s="101">
        <f t="shared" si="32"/>
        <v>-0.33300000000000002</v>
      </c>
      <c r="L194" s="101">
        <f t="shared" si="33"/>
        <v>0</v>
      </c>
      <c r="M194" s="122">
        <f t="shared" si="34"/>
        <v>-0.33300000000000002</v>
      </c>
    </row>
    <row r="195" spans="2:13" s="49" customFormat="1" ht="14.4" x14ac:dyDescent="0.3">
      <c r="B195" s="295"/>
      <c r="C195" s="247"/>
      <c r="D195" s="241"/>
      <c r="E195" s="244"/>
      <c r="F195" s="206" t="s">
        <v>45</v>
      </c>
      <c r="G195" s="100">
        <v>10</v>
      </c>
      <c r="H195" s="155">
        <v>0.33300000000000002</v>
      </c>
      <c r="I195" s="281"/>
      <c r="J195" s="135" t="s">
        <v>42</v>
      </c>
      <c r="K195" s="101">
        <f t="shared" si="32"/>
        <v>-0.33300000000000002</v>
      </c>
      <c r="L195" s="101">
        <f t="shared" si="33"/>
        <v>0</v>
      </c>
      <c r="M195" s="122">
        <f t="shared" si="34"/>
        <v>-0.33300000000000002</v>
      </c>
    </row>
    <row r="196" spans="2:13" s="49" customFormat="1" ht="15" thickBot="1" x14ac:dyDescent="0.35">
      <c r="B196" s="297"/>
      <c r="C196" s="298"/>
      <c r="D196" s="299"/>
      <c r="E196" s="300"/>
      <c r="F196" s="301" t="s">
        <v>87</v>
      </c>
      <c r="G196" s="302">
        <v>21</v>
      </c>
      <c r="H196" s="303">
        <v>0.33300000000000002</v>
      </c>
      <c r="I196" s="304"/>
      <c r="J196" s="305" t="s">
        <v>42</v>
      </c>
      <c r="K196" s="306">
        <f t="shared" si="32"/>
        <v>-0.33300000000000002</v>
      </c>
      <c r="L196" s="306">
        <f t="shared" si="33"/>
        <v>0</v>
      </c>
      <c r="M196" s="307">
        <f t="shared" si="34"/>
        <v>-0.33300000000000002</v>
      </c>
    </row>
    <row r="197" spans="2:13" s="49" customFormat="1" ht="16.2" thickBot="1" x14ac:dyDescent="0.35">
      <c r="B197" s="137"/>
      <c r="C197" s="102"/>
      <c r="D197" s="114"/>
      <c r="E197" s="103"/>
      <c r="F197" s="104" t="s">
        <v>26</v>
      </c>
      <c r="G197" s="105"/>
      <c r="H197" s="106">
        <f>SUM(H7:H196)</f>
        <v>61.937999999999789</v>
      </c>
      <c r="I197" s="107" t="s">
        <v>27</v>
      </c>
      <c r="J197" s="108" t="s">
        <v>11</v>
      </c>
      <c r="K197" s="109">
        <f>SUM(K7:K196)</f>
        <v>-27.572399999999845</v>
      </c>
      <c r="L197" s="109">
        <f>SUM(L7:L196)</f>
        <v>0.61405200000000004</v>
      </c>
      <c r="M197" s="110">
        <f>K197-L197</f>
        <v>-28.186451999999846</v>
      </c>
    </row>
    <row r="198" spans="2:13" s="49" customFormat="1" x14ac:dyDescent="0.3">
      <c r="B198" s="132"/>
      <c r="C198" s="63"/>
      <c r="D198" s="115"/>
      <c r="E198" s="64"/>
      <c r="F198" s="111"/>
      <c r="G198" s="112"/>
      <c r="H198" s="112"/>
      <c r="I198" s="111"/>
      <c r="J198" s="111"/>
      <c r="K198" s="112"/>
      <c r="L198" s="112"/>
      <c r="M198" s="113"/>
    </row>
    <row r="199" spans="2:13" s="49" customFormat="1" x14ac:dyDescent="0.3">
      <c r="B199" s="132"/>
      <c r="C199" s="63"/>
      <c r="D199" s="115"/>
      <c r="E199" s="64"/>
      <c r="F199" s="111"/>
      <c r="G199" s="112"/>
      <c r="H199" s="112"/>
      <c r="I199" s="111"/>
      <c r="J199" s="111"/>
      <c r="K199" s="112"/>
      <c r="L199" s="112"/>
      <c r="M199" s="113"/>
    </row>
    <row r="200" spans="2:13" ht="8.25" customHeight="1" x14ac:dyDescent="0.3"/>
  </sheetData>
  <mergeCells count="248">
    <mergeCell ref="D191:D193"/>
    <mergeCell ref="E191:E193"/>
    <mergeCell ref="I191:I193"/>
    <mergeCell ref="D194:D196"/>
    <mergeCell ref="E194:E196"/>
    <mergeCell ref="I194:I196"/>
    <mergeCell ref="B191:B196"/>
    <mergeCell ref="C191:C196"/>
    <mergeCell ref="D185:D187"/>
    <mergeCell ref="E185:E187"/>
    <mergeCell ref="I185:I187"/>
    <mergeCell ref="D188:D190"/>
    <mergeCell ref="E188:E190"/>
    <mergeCell ref="I188:I190"/>
    <mergeCell ref="B185:B190"/>
    <mergeCell ref="C185:C190"/>
    <mergeCell ref="D182:D184"/>
    <mergeCell ref="E182:E184"/>
    <mergeCell ref="I182:I184"/>
    <mergeCell ref="B143:B148"/>
    <mergeCell ref="C7:C21"/>
    <mergeCell ref="C22:C30"/>
    <mergeCell ref="C31:C42"/>
    <mergeCell ref="C43:C51"/>
    <mergeCell ref="C52:C60"/>
    <mergeCell ref="C66:C71"/>
    <mergeCell ref="C72:C77"/>
    <mergeCell ref="C78:C83"/>
    <mergeCell ref="C84:C89"/>
    <mergeCell ref="C90:C95"/>
    <mergeCell ref="C96:C101"/>
    <mergeCell ref="C104:C109"/>
    <mergeCell ref="C110:C118"/>
    <mergeCell ref="C119:C127"/>
    <mergeCell ref="C131:C136"/>
    <mergeCell ref="C137:C142"/>
    <mergeCell ref="C143:C148"/>
    <mergeCell ref="D176:D178"/>
    <mergeCell ref="E176:E178"/>
    <mergeCell ref="I176:I178"/>
    <mergeCell ref="D179:D181"/>
    <mergeCell ref="E179:E181"/>
    <mergeCell ref="I179:I181"/>
    <mergeCell ref="C173:C178"/>
    <mergeCell ref="B173:B178"/>
    <mergeCell ref="B179:B184"/>
    <mergeCell ref="C179:C184"/>
    <mergeCell ref="D158:D160"/>
    <mergeCell ref="E158:E160"/>
    <mergeCell ref="I158:I160"/>
    <mergeCell ref="D161:D163"/>
    <mergeCell ref="E161:E163"/>
    <mergeCell ref="I161:I163"/>
    <mergeCell ref="D164:D166"/>
    <mergeCell ref="E164:E166"/>
    <mergeCell ref="I164:I166"/>
    <mergeCell ref="D173:D175"/>
    <mergeCell ref="E173:E175"/>
    <mergeCell ref="I173:I175"/>
    <mergeCell ref="B164:B169"/>
    <mergeCell ref="C164:C169"/>
    <mergeCell ref="D167:D169"/>
    <mergeCell ref="E167:E169"/>
    <mergeCell ref="I167:I169"/>
    <mergeCell ref="I146:I148"/>
    <mergeCell ref="D155:D157"/>
    <mergeCell ref="E155:E157"/>
    <mergeCell ref="I155:I157"/>
    <mergeCell ref="D146:D148"/>
    <mergeCell ref="E146:E148"/>
    <mergeCell ref="D140:D142"/>
    <mergeCell ref="D137:D139"/>
    <mergeCell ref="E137:E139"/>
    <mergeCell ref="E140:E142"/>
    <mergeCell ref="D152:D154"/>
    <mergeCell ref="E152:E154"/>
    <mergeCell ref="I152:I154"/>
    <mergeCell ref="D143:D145"/>
    <mergeCell ref="E143:E145"/>
    <mergeCell ref="I143:I145"/>
    <mergeCell ref="D116:D118"/>
    <mergeCell ref="E116:E118"/>
    <mergeCell ref="I116:I118"/>
    <mergeCell ref="D119:D121"/>
    <mergeCell ref="E119:E121"/>
    <mergeCell ref="I119:I121"/>
    <mergeCell ref="I122:I124"/>
    <mergeCell ref="I125:I127"/>
    <mergeCell ref="I128:I130"/>
    <mergeCell ref="I131:I133"/>
    <mergeCell ref="I134:I136"/>
    <mergeCell ref="D134:D136"/>
    <mergeCell ref="D131:D133"/>
    <mergeCell ref="D128:D130"/>
    <mergeCell ref="D125:D127"/>
    <mergeCell ref="D122:D124"/>
    <mergeCell ref="E122:E124"/>
    <mergeCell ref="E125:E127"/>
    <mergeCell ref="E128:E130"/>
    <mergeCell ref="E131:E133"/>
    <mergeCell ref="E134:E136"/>
    <mergeCell ref="E90:E92"/>
    <mergeCell ref="I90:I92"/>
    <mergeCell ref="B137:B142"/>
    <mergeCell ref="D113:D115"/>
    <mergeCell ref="E113:E115"/>
    <mergeCell ref="I113:I115"/>
    <mergeCell ref="D107:D109"/>
    <mergeCell ref="E107:E109"/>
    <mergeCell ref="I107:I109"/>
    <mergeCell ref="D110:D112"/>
    <mergeCell ref="E110:E112"/>
    <mergeCell ref="I110:I112"/>
    <mergeCell ref="B128:B130"/>
    <mergeCell ref="C128:C130"/>
    <mergeCell ref="B131:B136"/>
    <mergeCell ref="I137:I139"/>
    <mergeCell ref="I140:I142"/>
    <mergeCell ref="B22:B30"/>
    <mergeCell ref="D81:D83"/>
    <mergeCell ref="B96:B101"/>
    <mergeCell ref="B52:B60"/>
    <mergeCell ref="B61:B63"/>
    <mergeCell ref="E96:E98"/>
    <mergeCell ref="I96:I98"/>
    <mergeCell ref="F2:F4"/>
    <mergeCell ref="D13:D15"/>
    <mergeCell ref="E13:E15"/>
    <mergeCell ref="I13:I15"/>
    <mergeCell ref="D16:D18"/>
    <mergeCell ref="E16:E18"/>
    <mergeCell ref="I16:I18"/>
    <mergeCell ref="D19:D21"/>
    <mergeCell ref="E19:E21"/>
    <mergeCell ref="I19:I21"/>
    <mergeCell ref="D25:D27"/>
    <mergeCell ref="E25:E27"/>
    <mergeCell ref="B66:B71"/>
    <mergeCell ref="B72:B77"/>
    <mergeCell ref="B78:B83"/>
    <mergeCell ref="B84:B89"/>
    <mergeCell ref="D28:D30"/>
    <mergeCell ref="K2:L2"/>
    <mergeCell ref="K3:L3"/>
    <mergeCell ref="K4:L4"/>
    <mergeCell ref="D7:D9"/>
    <mergeCell ref="E7:E9"/>
    <mergeCell ref="I7:I9"/>
    <mergeCell ref="D10:D12"/>
    <mergeCell ref="E10:E12"/>
    <mergeCell ref="I10:I12"/>
    <mergeCell ref="B2:E4"/>
    <mergeCell ref="B7:B21"/>
    <mergeCell ref="E34:E36"/>
    <mergeCell ref="I34:I36"/>
    <mergeCell ref="D37:D39"/>
    <mergeCell ref="E37:E39"/>
    <mergeCell ref="I37:I39"/>
    <mergeCell ref="D40:D42"/>
    <mergeCell ref="I28:I30"/>
    <mergeCell ref="D22:D24"/>
    <mergeCell ref="E22:E24"/>
    <mergeCell ref="I22:I24"/>
    <mergeCell ref="E28:E30"/>
    <mergeCell ref="B31:B42"/>
    <mergeCell ref="B43:B51"/>
    <mergeCell ref="I25:I27"/>
    <mergeCell ref="E52:E54"/>
    <mergeCell ref="I52:I54"/>
    <mergeCell ref="D55:D57"/>
    <mergeCell ref="E55:E57"/>
    <mergeCell ref="I55:I57"/>
    <mergeCell ref="D46:D48"/>
    <mergeCell ref="E46:E48"/>
    <mergeCell ref="I46:I48"/>
    <mergeCell ref="D49:D51"/>
    <mergeCell ref="E49:E51"/>
    <mergeCell ref="I49:I51"/>
    <mergeCell ref="D52:D54"/>
    <mergeCell ref="E40:E42"/>
    <mergeCell ref="I40:I42"/>
    <mergeCell ref="D31:D33"/>
    <mergeCell ref="E31:E33"/>
    <mergeCell ref="I31:I33"/>
    <mergeCell ref="D43:D45"/>
    <mergeCell ref="E43:E45"/>
    <mergeCell ref="I43:I45"/>
    <mergeCell ref="D34:D36"/>
    <mergeCell ref="B110:B118"/>
    <mergeCell ref="B119:B127"/>
    <mergeCell ref="E75:E77"/>
    <mergeCell ref="I75:I77"/>
    <mergeCell ref="E58:E60"/>
    <mergeCell ref="I58:I60"/>
    <mergeCell ref="D66:D68"/>
    <mergeCell ref="E66:E68"/>
    <mergeCell ref="I66:I68"/>
    <mergeCell ref="C61:C63"/>
    <mergeCell ref="D61:D63"/>
    <mergeCell ref="E61:E63"/>
    <mergeCell ref="I61:I63"/>
    <mergeCell ref="D58:D60"/>
    <mergeCell ref="E99:E101"/>
    <mergeCell ref="I99:I101"/>
    <mergeCell ref="D102:D103"/>
    <mergeCell ref="E102:E103"/>
    <mergeCell ref="I102:I103"/>
    <mergeCell ref="D104:D106"/>
    <mergeCell ref="E104:E106"/>
    <mergeCell ref="I104:I106"/>
    <mergeCell ref="B90:B95"/>
    <mergeCell ref="D99:D101"/>
    <mergeCell ref="D69:D71"/>
    <mergeCell ref="E69:E71"/>
    <mergeCell ref="I69:I71"/>
    <mergeCell ref="D72:D74"/>
    <mergeCell ref="B104:B109"/>
    <mergeCell ref="E81:E83"/>
    <mergeCell ref="I81:I83"/>
    <mergeCell ref="D84:D86"/>
    <mergeCell ref="E84:E86"/>
    <mergeCell ref="I84:I86"/>
    <mergeCell ref="D78:D80"/>
    <mergeCell ref="E78:E80"/>
    <mergeCell ref="I78:I80"/>
    <mergeCell ref="E93:E95"/>
    <mergeCell ref="I93:I95"/>
    <mergeCell ref="D87:D89"/>
    <mergeCell ref="E87:E89"/>
    <mergeCell ref="I87:I89"/>
    <mergeCell ref="E72:E74"/>
    <mergeCell ref="I72:I74"/>
    <mergeCell ref="D75:D77"/>
    <mergeCell ref="D96:D98"/>
    <mergeCell ref="D93:D95"/>
    <mergeCell ref="D90:D92"/>
    <mergeCell ref="B170:B172"/>
    <mergeCell ref="C170:C172"/>
    <mergeCell ref="D170:D172"/>
    <mergeCell ref="E170:E172"/>
    <mergeCell ref="I170:I172"/>
    <mergeCell ref="B149:B154"/>
    <mergeCell ref="C149:C154"/>
    <mergeCell ref="B155:B163"/>
    <mergeCell ref="C155:C163"/>
    <mergeCell ref="I149:I151"/>
    <mergeCell ref="D149:D151"/>
    <mergeCell ref="E149:E151"/>
  </mergeCells>
  <phoneticPr fontId="29" type="noConversion"/>
  <conditionalFormatting sqref="J1 J5:J6">
    <cfRule type="cellIs" dxfId="5" priority="94" operator="equal">
      <formula>"L"</formula>
    </cfRule>
    <cfRule type="cellIs" dxfId="4" priority="95" operator="equal">
      <formula>"D"</formula>
    </cfRule>
  </conditionalFormatting>
  <conditionalFormatting sqref="J1 J19:J1048576">
    <cfRule type="cellIs" dxfId="3" priority="96" operator="equal">
      <formula>"W"</formula>
    </cfRule>
  </conditionalFormatting>
  <conditionalFormatting sqref="J5:J13 J16">
    <cfRule type="cellIs" dxfId="2" priority="87" operator="equal">
      <formula>"W"</formula>
    </cfRule>
  </conditionalFormatting>
  <conditionalFormatting sqref="J197:J1048576">
    <cfRule type="cellIs" dxfId="1" priority="82" operator="equal">
      <formula>"L"</formula>
    </cfRule>
    <cfRule type="cellIs" dxfId="0" priority="83" operator="equal">
      <formula>"D"</formula>
    </cfRule>
  </conditionalFormatting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D36"/>
  <sheetViews>
    <sheetView showGridLines="0" workbookViewId="0">
      <pane ySplit="2" topLeftCell="A3" activePane="bottomLeft" state="frozen"/>
      <selection pane="bottomLeft" activeCell="Q16" sqref="Q16"/>
    </sheetView>
  </sheetViews>
  <sheetFormatPr defaultRowHeight="14.4" x14ac:dyDescent="0.3"/>
  <cols>
    <col min="1" max="1" width="3.6640625" customWidth="1"/>
    <col min="3" max="3" width="12" customWidth="1"/>
    <col min="4" max="4" width="10.88671875" customWidth="1"/>
  </cols>
  <sheetData>
    <row r="2" spans="2:4" ht="25.2" x14ac:dyDescent="0.45">
      <c r="B2" s="48" t="s">
        <v>157</v>
      </c>
    </row>
    <row r="4" spans="2:4" ht="28.8" x14ac:dyDescent="0.3">
      <c r="B4" s="44" t="s">
        <v>0</v>
      </c>
      <c r="C4" s="134" t="s">
        <v>49</v>
      </c>
      <c r="D4" s="134" t="s">
        <v>131</v>
      </c>
    </row>
    <row r="5" spans="2:4" x14ac:dyDescent="0.3">
      <c r="B5" s="47">
        <v>0</v>
      </c>
      <c r="C5" s="45">
        <v>0</v>
      </c>
      <c r="D5" s="46">
        <v>50</v>
      </c>
    </row>
    <row r="6" spans="2:4" x14ac:dyDescent="0.3">
      <c r="B6" s="47">
        <v>1</v>
      </c>
      <c r="C6" s="45">
        <f>SUM('PXCS - Results'!M7:M21)</f>
        <v>4.3956000000000217E-2</v>
      </c>
      <c r="D6" s="46">
        <f>C6+50</f>
        <v>50.043956000000001</v>
      </c>
    </row>
    <row r="7" spans="2:4" x14ac:dyDescent="0.3">
      <c r="B7" s="47">
        <v>2</v>
      </c>
      <c r="C7" s="45">
        <f>SUM('PXCS - Results'!M22:M30)</f>
        <v>-2.9970000000000003</v>
      </c>
      <c r="D7" s="46">
        <f>D6+C7</f>
        <v>47.046956000000002</v>
      </c>
    </row>
    <row r="8" spans="2:4" x14ac:dyDescent="0.3">
      <c r="B8" s="47">
        <v>3</v>
      </c>
      <c r="C8" s="45">
        <f>SUM('PXCS - Results'!M31:M42)</f>
        <v>8.991000000000049E-2</v>
      </c>
      <c r="D8" s="46">
        <f t="shared" ref="D8:D23" si="0">D7+C8</f>
        <v>47.136866000000005</v>
      </c>
    </row>
    <row r="9" spans="2:4" x14ac:dyDescent="0.3">
      <c r="B9" s="47">
        <v>4</v>
      </c>
      <c r="C9" s="45">
        <f>SUM('PXCS - Results'!M43:M51)</f>
        <v>-2.9970000000000003</v>
      </c>
      <c r="D9" s="46">
        <f t="shared" si="0"/>
        <v>44.139866000000005</v>
      </c>
    </row>
    <row r="10" spans="2:4" x14ac:dyDescent="0.3">
      <c r="B10" s="47">
        <v>5</v>
      </c>
      <c r="C10" s="45">
        <f>SUM('PXCS - Results'!M52:M60)</f>
        <v>-2.9970000000000003</v>
      </c>
      <c r="D10" s="46">
        <f t="shared" si="0"/>
        <v>41.142866000000005</v>
      </c>
    </row>
    <row r="11" spans="2:4" x14ac:dyDescent="0.3">
      <c r="B11" s="47">
        <v>6</v>
      </c>
      <c r="C11" s="45">
        <f>SUM('PXCS - Results'!M61:M63)</f>
        <v>-0.99900000000000011</v>
      </c>
      <c r="D11" s="46">
        <f t="shared" si="0"/>
        <v>40.143866000000003</v>
      </c>
    </row>
    <row r="12" spans="2:4" x14ac:dyDescent="0.3">
      <c r="B12" s="47">
        <v>7</v>
      </c>
      <c r="C12" s="45">
        <f>SUM('PXCS - Results'!M64)</f>
        <v>0</v>
      </c>
      <c r="D12" s="46">
        <f t="shared" si="0"/>
        <v>40.143866000000003</v>
      </c>
    </row>
    <row r="13" spans="2:4" x14ac:dyDescent="0.3">
      <c r="B13" s="47">
        <v>8</v>
      </c>
      <c r="C13" s="45">
        <f>SUM('PXCS - Results'!M65)</f>
        <v>0</v>
      </c>
      <c r="D13" s="46">
        <f t="shared" si="0"/>
        <v>40.143866000000003</v>
      </c>
    </row>
    <row r="14" spans="2:4" x14ac:dyDescent="0.3">
      <c r="B14" s="47">
        <v>9</v>
      </c>
      <c r="C14" s="45">
        <f>SUM('PXCS - Results'!M66:M71)</f>
        <v>-1.998</v>
      </c>
      <c r="D14" s="46">
        <f t="shared" si="0"/>
        <v>38.145866000000005</v>
      </c>
    </row>
    <row r="15" spans="2:4" x14ac:dyDescent="0.3">
      <c r="B15" s="47">
        <v>10</v>
      </c>
      <c r="C15" s="45">
        <f>SUM('PXCS - Results'!M72:M77)</f>
        <v>-1.998</v>
      </c>
      <c r="D15" s="46">
        <f t="shared" si="0"/>
        <v>36.147866000000008</v>
      </c>
    </row>
    <row r="16" spans="2:4" x14ac:dyDescent="0.3">
      <c r="B16" s="47">
        <v>11</v>
      </c>
      <c r="C16" s="45">
        <f>SUM('PXCS - Results'!M78:M83)</f>
        <v>-1.998</v>
      </c>
      <c r="D16" s="46">
        <f t="shared" si="0"/>
        <v>34.14986600000001</v>
      </c>
    </row>
    <row r="17" spans="2:4" x14ac:dyDescent="0.3">
      <c r="B17" s="47">
        <v>12</v>
      </c>
      <c r="C17" s="45">
        <f>SUM('PXCS - Results'!M84:M89)</f>
        <v>-1.998</v>
      </c>
      <c r="D17" s="46">
        <f t="shared" si="0"/>
        <v>32.151866000000012</v>
      </c>
    </row>
    <row r="18" spans="2:4" x14ac:dyDescent="0.3">
      <c r="B18" s="47">
        <v>13</v>
      </c>
      <c r="C18" s="45">
        <f>SUM('PXCS - Results'!M90:M95)</f>
        <v>-1.998</v>
      </c>
      <c r="D18" s="46">
        <f t="shared" si="0"/>
        <v>30.153866000000011</v>
      </c>
    </row>
    <row r="19" spans="2:4" x14ac:dyDescent="0.3">
      <c r="B19" s="47">
        <v>14</v>
      </c>
      <c r="C19" s="45">
        <f>SUM('PXCS - Results'!M96:M101)</f>
        <v>-1.998</v>
      </c>
      <c r="D19" s="46">
        <f>D18+C19</f>
        <v>28.15586600000001</v>
      </c>
    </row>
    <row r="20" spans="2:4" x14ac:dyDescent="0.3">
      <c r="B20" s="47">
        <v>15</v>
      </c>
      <c r="C20" s="45">
        <f>SUM('PXCS - Results'!M102)</f>
        <v>0</v>
      </c>
      <c r="D20" s="46">
        <f t="shared" si="0"/>
        <v>28.15586600000001</v>
      </c>
    </row>
    <row r="21" spans="2:4" x14ac:dyDescent="0.3">
      <c r="B21" s="47">
        <v>16</v>
      </c>
      <c r="C21" s="45">
        <f>SUM('PXCS - Results'!M103)</f>
        <v>0</v>
      </c>
      <c r="D21" s="46">
        <f t="shared" si="0"/>
        <v>28.15586600000001</v>
      </c>
    </row>
    <row r="22" spans="2:4" x14ac:dyDescent="0.3">
      <c r="B22" s="47">
        <v>17</v>
      </c>
      <c r="C22" s="45">
        <f>SUM('PXCS - Results'!M104:M109)</f>
        <v>-1.998</v>
      </c>
      <c r="D22" s="46">
        <f t="shared" si="0"/>
        <v>26.157866000000009</v>
      </c>
    </row>
    <row r="23" spans="2:4" x14ac:dyDescent="0.3">
      <c r="B23" s="47">
        <v>18</v>
      </c>
      <c r="C23" s="45">
        <f>SUM('PXCS - Results'!M110:M118)</f>
        <v>6.2910360000000001</v>
      </c>
      <c r="D23" s="46">
        <f t="shared" si="0"/>
        <v>32.448902000000011</v>
      </c>
    </row>
    <row r="24" spans="2:4" x14ac:dyDescent="0.3">
      <c r="B24" s="47">
        <v>19</v>
      </c>
      <c r="C24" s="45">
        <f>SUM('PXCS - Results'!M119:M127)</f>
        <v>-2.9970000000000003</v>
      </c>
      <c r="D24" s="46">
        <f t="shared" ref="D24:D35" si="1">D23+C24</f>
        <v>29.451902000000011</v>
      </c>
    </row>
    <row r="25" spans="2:4" x14ac:dyDescent="0.3">
      <c r="B25" s="47">
        <v>20</v>
      </c>
      <c r="C25" s="45">
        <f>SUM('PXCS - Results'!M128:M130)</f>
        <v>-0.99900000000000011</v>
      </c>
      <c r="D25" s="46">
        <f t="shared" si="1"/>
        <v>28.452902000000012</v>
      </c>
    </row>
    <row r="26" spans="2:4" x14ac:dyDescent="0.3">
      <c r="B26" s="47">
        <v>21</v>
      </c>
      <c r="C26" s="45">
        <f>SUM('PXCS - Results'!M131:M136)</f>
        <v>-1.998</v>
      </c>
      <c r="D26" s="46">
        <f t="shared" si="1"/>
        <v>26.454902000000011</v>
      </c>
    </row>
    <row r="27" spans="2:4" x14ac:dyDescent="0.3">
      <c r="B27" s="47">
        <v>22</v>
      </c>
      <c r="C27" s="45">
        <f>SUM('PXCS - Results'!M137:M142)</f>
        <v>2.2510799999999995</v>
      </c>
      <c r="D27" s="46">
        <f t="shared" si="1"/>
        <v>28.705982000000009</v>
      </c>
    </row>
    <row r="28" spans="2:4" x14ac:dyDescent="0.3">
      <c r="B28" s="47">
        <v>23</v>
      </c>
      <c r="C28" s="45">
        <f>SUM('PXCS - Results'!M143:M148)</f>
        <v>-1.998</v>
      </c>
      <c r="D28" s="46">
        <f t="shared" si="1"/>
        <v>26.707982000000008</v>
      </c>
    </row>
    <row r="29" spans="2:4" x14ac:dyDescent="0.3">
      <c r="B29" s="47">
        <v>24</v>
      </c>
      <c r="C29" s="45">
        <f>SUM('PXCS - Results'!M149:M154)</f>
        <v>1.2720600000000002</v>
      </c>
      <c r="D29" s="46">
        <f t="shared" si="1"/>
        <v>27.980042000000008</v>
      </c>
    </row>
    <row r="30" spans="2:4" x14ac:dyDescent="0.3">
      <c r="B30" s="47">
        <v>25</v>
      </c>
      <c r="C30" s="45">
        <f>SUM('PXCS - Results'!M155:M163)</f>
        <v>-2.9970000000000003</v>
      </c>
      <c r="D30" s="46">
        <f t="shared" si="1"/>
        <v>24.983042000000008</v>
      </c>
    </row>
    <row r="31" spans="2:4" x14ac:dyDescent="0.3">
      <c r="B31" s="47">
        <v>26</v>
      </c>
      <c r="C31" s="45">
        <f>SUM('PXCS - Results'!M164:M169)</f>
        <v>1.5983999999999994</v>
      </c>
      <c r="D31" s="46">
        <f t="shared" si="1"/>
        <v>26.581442000000006</v>
      </c>
    </row>
    <row r="32" spans="2:4" x14ac:dyDescent="0.3">
      <c r="B32" s="47">
        <v>27</v>
      </c>
      <c r="C32" s="45">
        <f>SUM('PXCS - Results'!M170:M172)</f>
        <v>-0.99900000000000011</v>
      </c>
      <c r="D32" s="46">
        <f t="shared" si="1"/>
        <v>25.582442000000007</v>
      </c>
    </row>
    <row r="33" spans="2:4" x14ac:dyDescent="0.3">
      <c r="B33" s="47">
        <v>28</v>
      </c>
      <c r="C33" s="45">
        <f>SUM('PXCS - Results'!M173:M178)</f>
        <v>2.2251060000000003</v>
      </c>
      <c r="D33" s="46">
        <f t="shared" si="1"/>
        <v>27.807548000000008</v>
      </c>
    </row>
    <row r="34" spans="2:4" x14ac:dyDescent="0.3">
      <c r="B34" s="47">
        <v>29</v>
      </c>
      <c r="C34" s="45">
        <f>SUM('PXCS - Results'!M179:M184)</f>
        <v>-1.998</v>
      </c>
      <c r="D34" s="46">
        <f t="shared" si="1"/>
        <v>25.809548000000007</v>
      </c>
    </row>
    <row r="35" spans="2:4" x14ac:dyDescent="0.3">
      <c r="B35" s="47">
        <v>30</v>
      </c>
      <c r="C35" s="45">
        <f>SUM('PXCS - Results'!M185:M190)</f>
        <v>-1.998</v>
      </c>
      <c r="D35" s="46">
        <f t="shared" si="1"/>
        <v>23.811548000000005</v>
      </c>
    </row>
    <row r="36" spans="2:4" x14ac:dyDescent="0.3">
      <c r="B36" s="47">
        <v>31</v>
      </c>
      <c r="C36" s="45">
        <f>SUM('PXCS - Results'!M191:M196)</f>
        <v>-1.998</v>
      </c>
      <c r="D36" s="46">
        <f t="shared" ref="D36" si="2">D35+C36</f>
        <v>21.813548000000004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FTR - Results</vt:lpstr>
      <vt:lpstr>FTR - Chart</vt:lpstr>
      <vt:lpstr>PGX5 - Results</vt:lpstr>
      <vt:lpstr>PGX5 - CHART</vt:lpstr>
      <vt:lpstr>PXCS - Results</vt:lpstr>
      <vt:lpstr>PXCS - 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Keith Misell</cp:lastModifiedBy>
  <dcterms:created xsi:type="dcterms:W3CDTF">2022-11-14T08:21:58Z</dcterms:created>
  <dcterms:modified xsi:type="dcterms:W3CDTF">2025-12-05T23:17:54Z</dcterms:modified>
</cp:coreProperties>
</file>