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3CF197B6-8F50-46D2-A1EB-380B1E65C62E}" xr6:coauthVersionLast="47" xr6:coauthVersionMax="47" xr10:uidLastSave="{00000000-0000-0000-0000-000000000000}"/>
  <bookViews>
    <workbookView xWindow="-108" yWindow="-108" windowWidth="23256" windowHeight="12456" tabRatio="870" activeTab="2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2" hidden="1">'PGX5 - Results'!$B$6:$O$13</definedName>
    <definedName name="_xlnm._FilterDatabase" localSheetId="4" hidden="1">'PXCS - Results'!$B$6:$M$148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7" i="2" l="1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6" i="2"/>
  <c r="D6" i="2" s="1"/>
  <c r="D7" i="2" s="1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C16" i="6"/>
  <c r="C8" i="6"/>
  <c r="C7" i="6"/>
  <c r="D7" i="6" s="1"/>
  <c r="D6" i="6"/>
  <c r="I38" i="3"/>
  <c r="O2" i="1"/>
  <c r="C35" i="4"/>
  <c r="C37" i="3"/>
  <c r="I35" i="1"/>
  <c r="L37" i="3"/>
  <c r="M37" i="3" s="1"/>
  <c r="K121" i="5"/>
  <c r="L121" i="5"/>
  <c r="K122" i="5"/>
  <c r="L122" i="5"/>
  <c r="K123" i="5"/>
  <c r="L123" i="5"/>
  <c r="K124" i="5"/>
  <c r="L124" i="5"/>
  <c r="K125" i="5"/>
  <c r="L125" i="5"/>
  <c r="K126" i="5"/>
  <c r="L126" i="5"/>
  <c r="K127" i="5"/>
  <c r="L127" i="5"/>
  <c r="K128" i="5"/>
  <c r="L128" i="5"/>
  <c r="K129" i="5"/>
  <c r="L129" i="5"/>
  <c r="K130" i="5"/>
  <c r="L130" i="5"/>
  <c r="K131" i="5"/>
  <c r="L131" i="5"/>
  <c r="K132" i="5"/>
  <c r="L132" i="5"/>
  <c r="K133" i="5"/>
  <c r="L133" i="5"/>
  <c r="K134" i="5"/>
  <c r="L134" i="5"/>
  <c r="K135" i="5"/>
  <c r="L135" i="5"/>
  <c r="K136" i="5"/>
  <c r="L136" i="5"/>
  <c r="K137" i="5"/>
  <c r="L137" i="5"/>
  <c r="K138" i="5"/>
  <c r="L138" i="5" s="1"/>
  <c r="K139" i="5"/>
  <c r="L139" i="5" s="1"/>
  <c r="K140" i="5"/>
  <c r="L140" i="5"/>
  <c r="K141" i="5"/>
  <c r="L141" i="5"/>
  <c r="K142" i="5"/>
  <c r="L142" i="5"/>
  <c r="K143" i="5"/>
  <c r="L143" i="5"/>
  <c r="K144" i="5"/>
  <c r="L144" i="5"/>
  <c r="K145" i="5"/>
  <c r="L145" i="5"/>
  <c r="K146" i="5"/>
  <c r="L146" i="5"/>
  <c r="K147" i="5"/>
  <c r="L147" i="5"/>
  <c r="H148" i="5"/>
  <c r="I34" i="1"/>
  <c r="I32" i="1"/>
  <c r="I31" i="1"/>
  <c r="I30" i="1"/>
  <c r="D8" i="6" l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N37" i="3"/>
  <c r="M121" i="5"/>
  <c r="M135" i="5"/>
  <c r="M137" i="5"/>
  <c r="M127" i="5"/>
  <c r="M143" i="5"/>
  <c r="M132" i="5"/>
  <c r="M124" i="5"/>
  <c r="M144" i="5"/>
  <c r="M146" i="5"/>
  <c r="M134" i="5"/>
  <c r="M122" i="5"/>
  <c r="M129" i="5"/>
  <c r="M130" i="5"/>
  <c r="M145" i="5"/>
  <c r="M133" i="5"/>
  <c r="M141" i="5"/>
  <c r="M125" i="5"/>
  <c r="M142" i="5"/>
  <c r="M147" i="5"/>
  <c r="M128" i="5"/>
  <c r="M131" i="5"/>
  <c r="M136" i="5"/>
  <c r="M140" i="5"/>
  <c r="M126" i="5"/>
  <c r="M123" i="5"/>
  <c r="M139" i="5"/>
  <c r="M138" i="5"/>
  <c r="C31" i="6" l="1"/>
  <c r="C32" i="6"/>
  <c r="C34" i="6"/>
  <c r="C35" i="6"/>
  <c r="C33" i="6"/>
  <c r="I28" i="1"/>
  <c r="I27" i="1"/>
  <c r="I26" i="1"/>
  <c r="L120" i="5"/>
  <c r="K120" i="5"/>
  <c r="L119" i="5"/>
  <c r="K119" i="5"/>
  <c r="K118" i="5"/>
  <c r="L118" i="5" s="1"/>
  <c r="K117" i="5"/>
  <c r="L117" i="5" s="1"/>
  <c r="L116" i="5"/>
  <c r="K116" i="5"/>
  <c r="L115" i="5"/>
  <c r="K115" i="5"/>
  <c r="K114" i="5"/>
  <c r="L113" i="5"/>
  <c r="K113" i="5"/>
  <c r="L112" i="5"/>
  <c r="K112" i="5"/>
  <c r="L111" i="5"/>
  <c r="K111" i="5"/>
  <c r="L110" i="5"/>
  <c r="K110" i="5"/>
  <c r="L109" i="5"/>
  <c r="K109" i="5"/>
  <c r="L108" i="5"/>
  <c r="K108" i="5"/>
  <c r="L107" i="5"/>
  <c r="K107" i="5"/>
  <c r="L106" i="5"/>
  <c r="K106" i="5"/>
  <c r="L105" i="5"/>
  <c r="K105" i="5"/>
  <c r="L104" i="5"/>
  <c r="K104" i="5"/>
  <c r="L103" i="5"/>
  <c r="K103" i="5"/>
  <c r="L102" i="5"/>
  <c r="K102" i="5"/>
  <c r="L101" i="5"/>
  <c r="K101" i="5"/>
  <c r="L100" i="5"/>
  <c r="K100" i="5"/>
  <c r="L99" i="5"/>
  <c r="K99" i="5"/>
  <c r="L98" i="5"/>
  <c r="K98" i="5"/>
  <c r="L97" i="5"/>
  <c r="K97" i="5"/>
  <c r="L96" i="5"/>
  <c r="K96" i="5"/>
  <c r="L95" i="5"/>
  <c r="K95" i="5"/>
  <c r="L94" i="5"/>
  <c r="K94" i="5"/>
  <c r="L24" i="3"/>
  <c r="M24" i="3" s="1"/>
  <c r="N24" i="3" s="1"/>
  <c r="M96" i="5" l="1"/>
  <c r="M119" i="5"/>
  <c r="M105" i="5"/>
  <c r="M95" i="5"/>
  <c r="M117" i="5"/>
  <c r="M116" i="5"/>
  <c r="L114" i="5"/>
  <c r="M114" i="5" s="1"/>
  <c r="M113" i="5"/>
  <c r="M99" i="5"/>
  <c r="M98" i="5"/>
  <c r="M102" i="5"/>
  <c r="M110" i="5"/>
  <c r="M107" i="5"/>
  <c r="M97" i="5"/>
  <c r="M115" i="5"/>
  <c r="C29" i="6" s="1"/>
  <c r="M120" i="5"/>
  <c r="M109" i="5"/>
  <c r="M106" i="5"/>
  <c r="M103" i="5"/>
  <c r="M112" i="5"/>
  <c r="M100" i="5"/>
  <c r="M104" i="5"/>
  <c r="M111" i="5"/>
  <c r="M94" i="5"/>
  <c r="M101" i="5"/>
  <c r="M108" i="5"/>
  <c r="M118" i="5"/>
  <c r="C28" i="6" l="1"/>
  <c r="C27" i="6"/>
  <c r="C30" i="6"/>
  <c r="C26" i="6"/>
  <c r="K91" i="5" l="1"/>
  <c r="L91" i="5" s="1"/>
  <c r="K92" i="5"/>
  <c r="L92" i="5" s="1"/>
  <c r="K93" i="5"/>
  <c r="L93" i="5" s="1"/>
  <c r="N26" i="1"/>
  <c r="N27" i="1"/>
  <c r="N28" i="1"/>
  <c r="N30" i="1"/>
  <c r="N32" i="1"/>
  <c r="N34" i="1"/>
  <c r="N36" i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C22" i="4" s="1"/>
  <c r="L25" i="3"/>
  <c r="M25" i="3" s="1"/>
  <c r="N25" i="3" s="1"/>
  <c r="L26" i="3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C29" i="4" s="1"/>
  <c r="L32" i="3"/>
  <c r="M32" i="3" s="1"/>
  <c r="N32" i="3" s="1"/>
  <c r="C30" i="4" s="1"/>
  <c r="L33" i="3"/>
  <c r="M33" i="3" s="1"/>
  <c r="N33" i="3" s="1"/>
  <c r="C31" i="4" s="1"/>
  <c r="L34" i="3"/>
  <c r="M34" i="3" s="1"/>
  <c r="N34" i="3" s="1"/>
  <c r="C32" i="4" s="1"/>
  <c r="L35" i="3"/>
  <c r="M35" i="3" s="1"/>
  <c r="N35" i="3" s="1"/>
  <c r="C33" i="4" s="1"/>
  <c r="L36" i="3"/>
  <c r="M36" i="3" s="1"/>
  <c r="M26" i="3" l="1"/>
  <c r="N36" i="3"/>
  <c r="C34" i="4" s="1"/>
  <c r="M92" i="5"/>
  <c r="M93" i="5"/>
  <c r="M91" i="5"/>
  <c r="C25" i="6" l="1"/>
  <c r="N26" i="3"/>
  <c r="N17" i="1"/>
  <c r="N18" i="1"/>
  <c r="K27" i="5" l="1"/>
  <c r="L27" i="5" s="1"/>
  <c r="K28" i="5"/>
  <c r="L28" i="5" s="1"/>
  <c r="K29" i="5"/>
  <c r="L29" i="5" s="1"/>
  <c r="M2" i="5"/>
  <c r="K88" i="5"/>
  <c r="L88" i="5" s="1"/>
  <c r="K89" i="5"/>
  <c r="L89" i="5" s="1"/>
  <c r="K90" i="5"/>
  <c r="L90" i="5"/>
  <c r="K73" i="5"/>
  <c r="L73" i="5" s="1"/>
  <c r="K74" i="5"/>
  <c r="L74" i="5" s="1"/>
  <c r="K75" i="5"/>
  <c r="L75" i="5" s="1"/>
  <c r="K76" i="5"/>
  <c r="L76" i="5" s="1"/>
  <c r="K77" i="5"/>
  <c r="L77" i="5" s="1"/>
  <c r="K78" i="5"/>
  <c r="L78" i="5" s="1"/>
  <c r="K79" i="5"/>
  <c r="L79" i="5" s="1"/>
  <c r="K80" i="5"/>
  <c r="L80" i="5"/>
  <c r="K81" i="5"/>
  <c r="L81" i="5" s="1"/>
  <c r="K82" i="5"/>
  <c r="L82" i="5" s="1"/>
  <c r="K83" i="5"/>
  <c r="L83" i="5" s="1"/>
  <c r="K84" i="5"/>
  <c r="L84" i="5"/>
  <c r="K85" i="5"/>
  <c r="K86" i="5"/>
  <c r="L86" i="5" s="1"/>
  <c r="K87" i="5"/>
  <c r="L87" i="5"/>
  <c r="L72" i="5"/>
  <c r="K72" i="5"/>
  <c r="K71" i="5"/>
  <c r="L71" i="5" s="1"/>
  <c r="K70" i="5"/>
  <c r="L70" i="5" s="1"/>
  <c r="K69" i="5"/>
  <c r="L69" i="5" s="1"/>
  <c r="L68" i="5"/>
  <c r="K68" i="5"/>
  <c r="K67" i="5"/>
  <c r="L67" i="5" s="1"/>
  <c r="K66" i="5"/>
  <c r="L66" i="5" s="1"/>
  <c r="L65" i="5"/>
  <c r="K65" i="5"/>
  <c r="K64" i="5"/>
  <c r="L64" i="5" s="1"/>
  <c r="M64" i="5" s="1"/>
  <c r="L63" i="5"/>
  <c r="K63" i="5"/>
  <c r="K62" i="5"/>
  <c r="L62" i="5" s="1"/>
  <c r="K61" i="5"/>
  <c r="L61" i="5" s="1"/>
  <c r="L60" i="5"/>
  <c r="K60" i="5"/>
  <c r="K59" i="5"/>
  <c r="L59" i="5" s="1"/>
  <c r="K58" i="5"/>
  <c r="L58" i="5" s="1"/>
  <c r="K57" i="5"/>
  <c r="L57" i="5" s="1"/>
  <c r="L56" i="5"/>
  <c r="K56" i="5"/>
  <c r="K55" i="5"/>
  <c r="L55" i="5" s="1"/>
  <c r="M55" i="5" s="1"/>
  <c r="K54" i="5"/>
  <c r="L54" i="5" s="1"/>
  <c r="K53" i="5"/>
  <c r="L53" i="5" s="1"/>
  <c r="K52" i="5"/>
  <c r="L52" i="5" s="1"/>
  <c r="L51" i="5"/>
  <c r="K51" i="5"/>
  <c r="K50" i="5"/>
  <c r="L50" i="5" s="1"/>
  <c r="K49" i="5"/>
  <c r="L49" i="5" s="1"/>
  <c r="K48" i="5"/>
  <c r="L48" i="5" s="1"/>
  <c r="K47" i="5"/>
  <c r="L47" i="5" s="1"/>
  <c r="K46" i="5"/>
  <c r="L46" i="5" s="1"/>
  <c r="K45" i="5"/>
  <c r="L45" i="5" s="1"/>
  <c r="K44" i="5"/>
  <c r="L44" i="5" s="1"/>
  <c r="K43" i="5"/>
  <c r="L43" i="5" s="1"/>
  <c r="K42" i="5"/>
  <c r="L42" i="5" s="1"/>
  <c r="L41" i="5"/>
  <c r="K41" i="5"/>
  <c r="K40" i="5"/>
  <c r="L40" i="5" s="1"/>
  <c r="K39" i="5"/>
  <c r="L39" i="5" s="1"/>
  <c r="K38" i="5"/>
  <c r="L38" i="5" s="1"/>
  <c r="K37" i="5"/>
  <c r="L37" i="5" s="1"/>
  <c r="K36" i="5"/>
  <c r="L36" i="5" s="1"/>
  <c r="M36" i="5" s="1"/>
  <c r="K35" i="5"/>
  <c r="L35" i="5" s="1"/>
  <c r="L34" i="5"/>
  <c r="K34" i="5"/>
  <c r="K33" i="5"/>
  <c r="L33" i="5" s="1"/>
  <c r="K32" i="5"/>
  <c r="L32" i="5" s="1"/>
  <c r="L31" i="5"/>
  <c r="K31" i="5"/>
  <c r="K30" i="5"/>
  <c r="L30" i="5" s="1"/>
  <c r="M30" i="5" s="1"/>
  <c r="K26" i="5"/>
  <c r="L26" i="5" s="1"/>
  <c r="K25" i="5"/>
  <c r="L25" i="5" s="1"/>
  <c r="K24" i="5"/>
  <c r="L23" i="5"/>
  <c r="K23" i="5"/>
  <c r="K22" i="5"/>
  <c r="L22" i="5" s="1"/>
  <c r="K21" i="5"/>
  <c r="L21" i="5" s="1"/>
  <c r="M21" i="5" s="1"/>
  <c r="K20" i="5"/>
  <c r="L20" i="5" s="1"/>
  <c r="L19" i="5"/>
  <c r="K19" i="5"/>
  <c r="K18" i="5"/>
  <c r="L18" i="5" s="1"/>
  <c r="K17" i="5"/>
  <c r="L17" i="5" s="1"/>
  <c r="L16" i="5"/>
  <c r="K16" i="5"/>
  <c r="K15" i="5"/>
  <c r="L15" i="5" s="1"/>
  <c r="K14" i="5"/>
  <c r="L14" i="5" s="1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C7" i="5"/>
  <c r="N2" i="3"/>
  <c r="C7" i="3"/>
  <c r="K148" i="5" l="1"/>
  <c r="C10" i="5"/>
  <c r="C13" i="5" s="1"/>
  <c r="C14" i="5" s="1"/>
  <c r="L85" i="5"/>
  <c r="M85" i="5" s="1"/>
  <c r="M27" i="5"/>
  <c r="M28" i="5"/>
  <c r="M65" i="5"/>
  <c r="M88" i="5"/>
  <c r="M29" i="5"/>
  <c r="M16" i="5"/>
  <c r="M56" i="5"/>
  <c r="M58" i="5"/>
  <c r="M89" i="5"/>
  <c r="M22" i="5"/>
  <c r="M62" i="5"/>
  <c r="M90" i="5"/>
  <c r="M70" i="5"/>
  <c r="M79" i="5"/>
  <c r="M75" i="5"/>
  <c r="M73" i="5"/>
  <c r="M84" i="5"/>
  <c r="M11" i="5"/>
  <c r="M26" i="5"/>
  <c r="M86" i="5"/>
  <c r="M78" i="5"/>
  <c r="M10" i="5"/>
  <c r="M37" i="5"/>
  <c r="M39" i="5"/>
  <c r="M43" i="5"/>
  <c r="M47" i="5"/>
  <c r="M53" i="5"/>
  <c r="M87" i="5"/>
  <c r="M82" i="5"/>
  <c r="M20" i="5"/>
  <c r="M31" i="5"/>
  <c r="M33" i="5"/>
  <c r="M69" i="5"/>
  <c r="M80" i="5"/>
  <c r="M77" i="5"/>
  <c r="M83" i="5"/>
  <c r="M81" i="5"/>
  <c r="M76" i="5"/>
  <c r="M74" i="5"/>
  <c r="M9" i="5"/>
  <c r="M12" i="5"/>
  <c r="M14" i="5"/>
  <c r="M48" i="5"/>
  <c r="M50" i="5"/>
  <c r="M19" i="5"/>
  <c r="M52" i="5"/>
  <c r="M61" i="5"/>
  <c r="M63" i="5"/>
  <c r="M66" i="5"/>
  <c r="M17" i="5"/>
  <c r="M25" i="5"/>
  <c r="M42" i="5"/>
  <c r="M44" i="5"/>
  <c r="M51" i="5"/>
  <c r="M60" i="5"/>
  <c r="M71" i="5"/>
  <c r="M35" i="5"/>
  <c r="M46" i="5"/>
  <c r="M68" i="5"/>
  <c r="M15" i="5"/>
  <c r="M23" i="5"/>
  <c r="M32" i="5"/>
  <c r="M34" i="5"/>
  <c r="M41" i="5"/>
  <c r="M45" i="5"/>
  <c r="M54" i="5"/>
  <c r="M72" i="5"/>
  <c r="M8" i="5"/>
  <c r="M18" i="5"/>
  <c r="M38" i="5"/>
  <c r="M40" i="5"/>
  <c r="M49" i="5"/>
  <c r="M57" i="5"/>
  <c r="M59" i="5"/>
  <c r="M67" i="5"/>
  <c r="L7" i="5"/>
  <c r="L13" i="5"/>
  <c r="M13" i="5" s="1"/>
  <c r="L24" i="5"/>
  <c r="M24" i="5" s="1"/>
  <c r="L148" i="5" l="1"/>
  <c r="M148" i="5" s="1"/>
  <c r="C20" i="6"/>
  <c r="C13" i="6"/>
  <c r="C21" i="6"/>
  <c r="C18" i="6"/>
  <c r="C14" i="6"/>
  <c r="C22" i="6"/>
  <c r="C19" i="6"/>
  <c r="C15" i="6"/>
  <c r="C23" i="6"/>
  <c r="C17" i="6"/>
  <c r="C24" i="6"/>
  <c r="C10" i="6"/>
  <c r="C12" i="6"/>
  <c r="C11" i="6"/>
  <c r="C9" i="6"/>
  <c r="C15" i="5"/>
  <c r="C18" i="5" s="1"/>
  <c r="M7" i="5"/>
  <c r="C6" i="6" s="1"/>
  <c r="J2" i="5" l="1"/>
  <c r="J3" i="5" s="1"/>
  <c r="M4" i="5" s="1"/>
  <c r="C21" i="5"/>
  <c r="C24" i="5" s="1"/>
  <c r="M3" i="5" l="1"/>
  <c r="J4" i="5"/>
  <c r="C27" i="5"/>
  <c r="C30" i="5" s="1"/>
  <c r="C33" i="5" l="1"/>
  <c r="C36" i="5" s="1"/>
  <c r="C39" i="5" l="1"/>
  <c r="C42" i="5" s="1"/>
  <c r="C45" i="5" s="1"/>
  <c r="C46" i="5" s="1"/>
  <c r="C49" i="5" s="1"/>
  <c r="C52" i="5" l="1"/>
  <c r="C55" i="5" l="1"/>
  <c r="C58" i="5" s="1"/>
  <c r="C61" i="5" s="1"/>
  <c r="C64" i="5" s="1"/>
  <c r="C67" i="5" l="1"/>
  <c r="C70" i="5" l="1"/>
  <c r="C73" i="5" s="1"/>
  <c r="C76" i="5" s="1"/>
  <c r="C79" i="5" s="1"/>
  <c r="C82" i="5" s="1"/>
  <c r="C85" i="5" s="1"/>
  <c r="L19" i="3"/>
  <c r="M19" i="3" s="1"/>
  <c r="M18" i="3"/>
  <c r="L18" i="3"/>
  <c r="M17" i="3"/>
  <c r="L17" i="3"/>
  <c r="L15" i="3"/>
  <c r="M15" i="3" s="1"/>
  <c r="L14" i="3"/>
  <c r="M14" i="3" s="1"/>
  <c r="L13" i="3"/>
  <c r="M13" i="3" s="1"/>
  <c r="N13" i="3" s="1"/>
  <c r="C12" i="4" s="1"/>
  <c r="L12" i="3"/>
  <c r="L11" i="3"/>
  <c r="M11" i="3" s="1"/>
  <c r="L10" i="3"/>
  <c r="M10" i="3" s="1"/>
  <c r="L9" i="3"/>
  <c r="L8" i="3"/>
  <c r="M8" i="3" s="1"/>
  <c r="L7" i="3"/>
  <c r="C8" i="3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5" i="3" s="1"/>
  <c r="C26" i="3" s="1"/>
  <c r="C27" i="3" s="1"/>
  <c r="C28" i="3" s="1"/>
  <c r="C29" i="3" s="1"/>
  <c r="C30" i="3" s="1"/>
  <c r="M12" i="3" l="1"/>
  <c r="L38" i="3"/>
  <c r="C31" i="3"/>
  <c r="C32" i="3" s="1"/>
  <c r="C33" i="3" s="1"/>
  <c r="C34" i="3" s="1"/>
  <c r="C35" i="3" s="1"/>
  <c r="C36" i="3" s="1"/>
  <c r="M7" i="3"/>
  <c r="N7" i="3" s="1"/>
  <c r="C6" i="4" s="1"/>
  <c r="D6" i="4" s="1"/>
  <c r="C88" i="5"/>
  <c r="C91" i="5" s="1"/>
  <c r="M16" i="3"/>
  <c r="C21" i="4"/>
  <c r="C23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N8" i="3"/>
  <c r="C7" i="4" s="1"/>
  <c r="N15" i="3"/>
  <c r="C14" i="4" s="1"/>
  <c r="N17" i="3"/>
  <c r="C16" i="4" s="1"/>
  <c r="C20" i="4"/>
  <c r="C24" i="4"/>
  <c r="C26" i="4"/>
  <c r="M9" i="3"/>
  <c r="N12" i="3" l="1"/>
  <c r="C11" i="4" s="1"/>
  <c r="M38" i="3"/>
  <c r="N38" i="3" s="1"/>
  <c r="C94" i="5"/>
  <c r="C97" i="5" s="1"/>
  <c r="D7" i="4"/>
  <c r="N16" i="3"/>
  <c r="C15" i="4" s="1"/>
  <c r="N9" i="3"/>
  <c r="C8" i="4" s="1"/>
  <c r="D8" i="4" s="1"/>
  <c r="D9" i="4" s="1"/>
  <c r="D10" i="4" s="1"/>
  <c r="D11" i="4" s="1"/>
  <c r="D12" i="4" s="1"/>
  <c r="D13" i="4" s="1"/>
  <c r="D14" i="4" s="1"/>
  <c r="C100" i="5" l="1"/>
  <c r="C103" i="5" s="1"/>
  <c r="D15" i="4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K2" i="3"/>
  <c r="K3" i="3" s="1"/>
  <c r="C7" i="1"/>
  <c r="C106" i="5" l="1"/>
  <c r="C109" i="5" s="1"/>
  <c r="N4" i="3"/>
  <c r="N3" i="3"/>
  <c r="K4" i="3"/>
  <c r="L7" i="1"/>
  <c r="I7" i="1" s="1"/>
  <c r="C112" i="5" l="1"/>
  <c r="C115" i="5" s="1"/>
  <c r="C118" i="5" s="1"/>
  <c r="C121" i="5" s="1"/>
  <c r="C124" i="5" s="1"/>
  <c r="C127" i="5" s="1"/>
  <c r="C130" i="5" s="1"/>
  <c r="C133" i="5" s="1"/>
  <c r="C136" i="5" s="1"/>
  <c r="C139" i="5" s="1"/>
  <c r="C142" i="5" s="1"/>
  <c r="C145" i="5" s="1"/>
  <c r="O7" i="1"/>
  <c r="N7" i="1"/>
  <c r="C8" i="1" l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L8" i="1"/>
  <c r="M8" i="1" l="1"/>
  <c r="N8" i="1" l="1"/>
  <c r="O8" i="1"/>
  <c r="L9" i="1" l="1"/>
  <c r="M9" i="1" l="1"/>
  <c r="N9" i="1"/>
  <c r="O9" i="1" l="1"/>
  <c r="L10" i="1" s="1"/>
  <c r="I10" i="1" l="1"/>
  <c r="M10" i="1" s="1"/>
  <c r="N10" i="1" l="1"/>
  <c r="O10" i="1"/>
  <c r="L11" i="1" s="1"/>
  <c r="I11" i="1" l="1"/>
  <c r="M11" i="1" s="1"/>
  <c r="N11" i="1" s="1"/>
  <c r="O11" i="1" l="1"/>
  <c r="L12" i="1" s="1"/>
  <c r="I12" i="1" l="1"/>
  <c r="N12" i="1"/>
  <c r="O12" i="1" l="1"/>
  <c r="L13" i="1" s="1"/>
  <c r="I13" i="1" s="1"/>
  <c r="M13" i="1" l="1"/>
  <c r="N13" i="1" l="1"/>
  <c r="O13" i="1"/>
  <c r="L14" i="1" l="1"/>
  <c r="I14" i="1" s="1"/>
  <c r="M14" i="1" l="1"/>
  <c r="N14" i="1" l="1"/>
  <c r="O14" i="1"/>
  <c r="L15" i="1" s="1"/>
  <c r="I15" i="1" s="1"/>
  <c r="M15" i="1" l="1"/>
  <c r="N15" i="1" l="1"/>
  <c r="O15" i="1"/>
  <c r="L16" i="1" l="1"/>
  <c r="M16" i="1" l="1"/>
  <c r="O16" i="1" s="1"/>
  <c r="L17" i="1" s="1"/>
  <c r="N16" i="1" l="1"/>
  <c r="M17" i="1" l="1"/>
  <c r="O17" i="1" s="1"/>
  <c r="L18" i="1" s="1"/>
  <c r="I18" i="1" s="1"/>
  <c r="M18" i="1" l="1"/>
  <c r="O18" i="1" s="1"/>
  <c r="L19" i="1" s="1"/>
  <c r="I19" i="1" s="1"/>
  <c r="M19" i="1" l="1"/>
  <c r="O19" i="1" l="1"/>
  <c r="L20" i="1" s="1"/>
  <c r="N19" i="1"/>
  <c r="I20" i="1"/>
  <c r="M20" i="1" s="1"/>
  <c r="N20" i="1" s="1"/>
  <c r="O20" i="1" l="1"/>
  <c r="L21" i="1" l="1"/>
  <c r="I21" i="1" s="1"/>
  <c r="M21" i="1" s="1"/>
  <c r="O21" i="1" s="1"/>
  <c r="L22" i="1" s="1"/>
  <c r="I22" i="1" s="1"/>
  <c r="N21" i="1" l="1"/>
  <c r="M22" i="1"/>
  <c r="N22" i="1" l="1"/>
  <c r="O22" i="1"/>
  <c r="L23" i="1" l="1"/>
  <c r="I23" i="1" s="1"/>
  <c r="M23" i="1" l="1"/>
  <c r="N23" i="1"/>
  <c r="O23" i="1" l="1"/>
  <c r="L24" i="1" s="1"/>
  <c r="I24" i="1" l="1"/>
  <c r="M24" i="1" s="1"/>
  <c r="O24" i="1" l="1"/>
  <c r="N24" i="1"/>
  <c r="L25" i="1" l="1"/>
  <c r="M26" i="1"/>
  <c r="I25" i="1" l="1"/>
  <c r="M25" i="1" s="1"/>
  <c r="O25" i="1" s="1"/>
  <c r="N25" i="1" l="1"/>
  <c r="L26" i="1"/>
  <c r="O26" i="1" s="1"/>
  <c r="L27" i="1" s="1"/>
  <c r="M27" i="1"/>
  <c r="O27" i="1" l="1"/>
  <c r="L28" i="1" l="1"/>
  <c r="M28" i="1" l="1"/>
  <c r="O28" i="1" l="1"/>
  <c r="L29" i="1" l="1"/>
  <c r="I29" i="1" s="1"/>
  <c r="M29" i="1" l="1"/>
  <c r="N29" i="1" l="1"/>
  <c r="O29" i="1"/>
  <c r="L30" i="1" s="1"/>
  <c r="M30" i="1" l="1"/>
  <c r="O30" i="1" l="1"/>
  <c r="L31" i="1" s="1"/>
  <c r="M31" i="1" l="1"/>
  <c r="N31" i="1" s="1"/>
  <c r="O31" i="1" l="1"/>
  <c r="L32" i="1" l="1"/>
  <c r="O32" i="1" l="1"/>
  <c r="L33" i="1" l="1"/>
  <c r="I33" i="1" s="1"/>
  <c r="M33" i="1" l="1"/>
  <c r="N33" i="1" s="1"/>
  <c r="O33" i="1" l="1"/>
  <c r="L34" i="1" l="1"/>
  <c r="M34" i="1" l="1"/>
  <c r="O34" i="1" l="1"/>
  <c r="L35" i="1" s="1"/>
  <c r="M35" i="1" l="1"/>
  <c r="N35" i="1" l="1"/>
  <c r="O35" i="1"/>
  <c r="L36" i="1" l="1"/>
  <c r="I36" i="1" s="1"/>
  <c r="M36" i="1"/>
  <c r="O4" i="1" l="1"/>
  <c r="O3" i="1"/>
  <c r="O3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J27" authorId="0" shapeId="0" xr:uid="{CFC8ECFC-E5CF-4EC7-80AF-1EF4F81C9E76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Chelsea down to 10 from 3rd minute</t>
        </r>
      </text>
    </comment>
    <comment ref="J33" authorId="0" shapeId="0" xr:uid="{447471AF-0217-43BF-9F46-F34251C88AE8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Late goal scored by Marseille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User: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<sst xmlns="http://schemas.openxmlformats.org/spreadsheetml/2006/main" count="824" uniqueCount="199">
  <si>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</si>
  <si>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</si>
  <si>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</si>
  <si>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</si>
  <si>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</si>
  <si>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</si>
  <si>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</si>
  <si>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</si>
  <si>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</si>
  <si>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</si>
  <si>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</si>
  <si>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</si>
  <si>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</si>
  <si>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</si>
  <si>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</si>
  <si>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</si>
  <si>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</si>
  <si>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</si>
  <si>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</si>
  <si>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</si>
  <si>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</si>
  <si>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</si>
  <si>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</si>
  <si>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</si>
  <si>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</si>
  <si>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</si>
  <si>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</si>
  <si>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</si>
  <si>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</si>
  <si>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</si>
  <si>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</si>
  <si>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</si>
  <si>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</si>
  <si>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</si>
  <si>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</si>
  <si>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</si>
  <si>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</si>
  <si>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</si>
  <si>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</si>
  <si>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</si>
  <si>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BTTS</t>
  </si>
  <si>
    <t>Yes</t>
  </si>
  <si>
    <t>W</t>
  </si>
  <si>
    <t>1-1</t>
  </si>
  <si>
    <t>L</t>
  </si>
  <si>
    <t>2-2</t>
  </si>
  <si>
    <t>2-1</t>
  </si>
  <si>
    <t>1-2</t>
  </si>
  <si>
    <t>1-0</t>
  </si>
  <si>
    <t>Profit / Loss (£)</t>
  </si>
  <si>
    <t>Acc Bank (£)</t>
  </si>
  <si>
    <t>Day Points: Profit / Loss</t>
  </si>
  <si>
    <t>D</t>
  </si>
  <si>
    <t>Comp</t>
  </si>
  <si>
    <t>SED</t>
  </si>
  <si>
    <t>Huesca v Eibar</t>
  </si>
  <si>
    <t>Leganes v Deportivo</t>
  </si>
  <si>
    <t>DNB</t>
  </si>
  <si>
    <t>Leganes</t>
  </si>
  <si>
    <t>FOOTBALL TRADING ROOM - September 2025: DAILY RESULTS</t>
  </si>
  <si>
    <t>PRO-GENIE X5 - September 2025: DAILY RESULTS</t>
  </si>
  <si>
    <t>PR0-XCS - September 2025: DAILY RESULTS</t>
  </si>
  <si>
    <t>No Selection</t>
  </si>
  <si>
    <t>WCQ</t>
  </si>
  <si>
    <t>Georgia v Turkiye</t>
  </si>
  <si>
    <t>O/U 2.5</t>
  </si>
  <si>
    <t>Over</t>
  </si>
  <si>
    <t>Netherlands v Poland</t>
  </si>
  <si>
    <t>3-1</t>
  </si>
  <si>
    <t>2-3</t>
  </si>
  <si>
    <t>Ukraine v France</t>
  </si>
  <si>
    <t>0-2</t>
  </si>
  <si>
    <t>Slovenia v Sweden</t>
  </si>
  <si>
    <t>1-3</t>
  </si>
  <si>
    <t>Ireland v Hungary</t>
  </si>
  <si>
    <t>0-0</t>
  </si>
  <si>
    <t>Ireland</t>
  </si>
  <si>
    <t>Turkiye v Spain</t>
  </si>
  <si>
    <t>0-6</t>
  </si>
  <si>
    <t>Greece v Denmark</t>
  </si>
  <si>
    <t>2-0</t>
  </si>
  <si>
    <t>Israel v Italy</t>
  </si>
  <si>
    <t>HT / FT</t>
  </si>
  <si>
    <t>Spain/Spain</t>
  </si>
  <si>
    <t>Match Odds</t>
  </si>
  <si>
    <t>Greece</t>
  </si>
  <si>
    <t>MO&amp;O/U 2.5</t>
  </si>
  <si>
    <t>Spain/Over</t>
  </si>
  <si>
    <t>Italy/Over</t>
  </si>
  <si>
    <t>4-5</t>
  </si>
  <si>
    <t>Hungary v Portugal</t>
  </si>
  <si>
    <t>Portugal/Over</t>
  </si>
  <si>
    <t>Serbia v England</t>
  </si>
  <si>
    <t>MO&amp;O/U 2.5 Goals</t>
  </si>
  <si>
    <t>England/Under</t>
  </si>
  <si>
    <t>0-3</t>
  </si>
  <si>
    <t>0-5</t>
  </si>
  <si>
    <t>0-1</t>
  </si>
  <si>
    <t>SUL</t>
  </si>
  <si>
    <t>Nasaf v Buxoro</t>
  </si>
  <si>
    <t>5-0</t>
  </si>
  <si>
    <t>BUN</t>
  </si>
  <si>
    <t>Leverkusen v Frankfurt</t>
  </si>
  <si>
    <t>Double Chance</t>
  </si>
  <si>
    <t>Draw or Away</t>
  </si>
  <si>
    <t>PRL</t>
  </si>
  <si>
    <t>West Ham v Tottenham</t>
  </si>
  <si>
    <t>Tottenham</t>
  </si>
  <si>
    <t>LAL</t>
  </si>
  <si>
    <t>Burnley v Liverpool</t>
  </si>
  <si>
    <t>Asian Handicap</t>
  </si>
  <si>
    <t>Liverpool -1.5</t>
  </si>
  <si>
    <t>Espanyol v Mallorca</t>
  </si>
  <si>
    <t>Espanyol</t>
  </si>
  <si>
    <t>3-2</t>
  </si>
  <si>
    <t>UCL</t>
  </si>
  <si>
    <t>Tottenham v Villarreal</t>
  </si>
  <si>
    <t>Slavia Prague v Bodo/Glimt</t>
  </si>
  <si>
    <t>MO&amp;BTTS</t>
  </si>
  <si>
    <t>Newcastle Utd v Barcelona</t>
  </si>
  <si>
    <t>Barcelona</t>
  </si>
  <si>
    <t>Real Betis v Real Sociedad</t>
  </si>
  <si>
    <t>Betis</t>
  </si>
  <si>
    <t>SEA</t>
  </si>
  <si>
    <t>Lecce v Cagliari</t>
  </si>
  <si>
    <t>Cagliari</t>
  </si>
  <si>
    <t>Copenhagen v Leverkusen</t>
  </si>
  <si>
    <t>Leverkusen / Yes</t>
  </si>
  <si>
    <t>Bayern Munich v Chelsea</t>
  </si>
  <si>
    <t>First Half Goals 1.5</t>
  </si>
  <si>
    <t>HT 2-1 FT 3-1</t>
  </si>
  <si>
    <t>O/U 3.5</t>
  </si>
  <si>
    <t>PSV v USG</t>
  </si>
  <si>
    <t>PSV/Over</t>
  </si>
  <si>
    <t>Verona v Cremonese</t>
  </si>
  <si>
    <t>Cremonese</t>
  </si>
  <si>
    <t>Man City v Man Utd</t>
  </si>
  <si>
    <t>Man City / Over</t>
  </si>
  <si>
    <t>3-0</t>
  </si>
  <si>
    <t>Everton v Aston Villa</t>
  </si>
  <si>
    <t>Everton</t>
  </si>
  <si>
    <t>Sevilla v Elche</t>
  </si>
  <si>
    <t>Sevilla / Under</t>
  </si>
  <si>
    <t>PSV v Union SG</t>
  </si>
  <si>
    <t>Newcastle v Barcelona</t>
  </si>
  <si>
    <t>Lecce v Caligiari</t>
  </si>
  <si>
    <t>Betis v Real Sociedad</t>
  </si>
  <si>
    <t>Man United v Chelsea</t>
  </si>
  <si>
    <t>Chelsea 0</t>
  </si>
  <si>
    <t>Brighton v Tottenham</t>
  </si>
  <si>
    <t>Brighton</t>
  </si>
  <si>
    <t>Manchester Utd v Chelsea</t>
  </si>
  <si>
    <t>Arsenal v Man City</t>
  </si>
  <si>
    <t>Arsenal / Over</t>
  </si>
  <si>
    <t>Bournemouth v Newcastle</t>
  </si>
  <si>
    <t>Bournemouth</t>
  </si>
  <si>
    <t>Arsenal v Manchester City</t>
  </si>
  <si>
    <t>Napoli v Pisa</t>
  </si>
  <si>
    <t>Napoli / No</t>
  </si>
  <si>
    <t>Espanyol v Valencia</t>
  </si>
  <si>
    <t>LI1</t>
  </si>
  <si>
    <t>Marseille v PSG</t>
  </si>
  <si>
    <t>PSG / Over</t>
  </si>
  <si>
    <t>Sevilla v Villarreal</t>
  </si>
  <si>
    <t>Villarreal</t>
  </si>
  <si>
    <t>Crystal Palace v Liverpool</t>
  </si>
  <si>
    <t>Liverpool / Yes</t>
  </si>
  <si>
    <t>Manchester City v Burnley</t>
  </si>
  <si>
    <t>Man City -2</t>
  </si>
  <si>
    <t>5-1</t>
  </si>
  <si>
    <t>Girona v Espanyol</t>
  </si>
  <si>
    <t>Draw No Bet</t>
  </si>
  <si>
    <t>UEL</t>
  </si>
  <si>
    <t>Stuttgart v Celta Vigo</t>
  </si>
  <si>
    <t>Stuttgart / Over</t>
  </si>
  <si>
    <t>Nice v Roma</t>
  </si>
  <si>
    <t>Roma / Under</t>
  </si>
  <si>
    <t>Newcastle v Arsenal</t>
  </si>
  <si>
    <t>Arsenal</t>
  </si>
  <si>
    <t>Strasbourg v Marseille</t>
  </si>
  <si>
    <t>Home or Draw</t>
  </si>
  <si>
    <t>YB v Panathinaikos</t>
  </si>
  <si>
    <t>YB</t>
  </si>
  <si>
    <t>Real Betis v Notts Forest</t>
  </si>
  <si>
    <t>Real Betis</t>
  </si>
  <si>
    <t>Aston Villa v Fulham</t>
  </si>
  <si>
    <t>Fulham 0</t>
  </si>
  <si>
    <t>4-0</t>
  </si>
  <si>
    <t>4-1</t>
  </si>
  <si>
    <t>Everton v West Ham Utd</t>
  </si>
  <si>
    <t>Everton v West Ham</t>
  </si>
  <si>
    <t>West Ham +0.5</t>
  </si>
  <si>
    <t>Atalanta v Club Brugge</t>
  </si>
  <si>
    <t xml:space="preserve">Valencia v Real Oviedo </t>
  </si>
  <si>
    <t>Valencia / Under</t>
  </si>
  <si>
    <t>Valencia v Real Oviedo</t>
  </si>
  <si>
    <t>O/U 2.5 Goals</t>
  </si>
  <si>
    <t>Bank: Acc Points</t>
  </si>
  <si>
    <t># Matches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</si>
</sst>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3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  <font>
      <b/>
      <sz val="11"/>
      <color theme="0"/>
      <name val="Tahoma"/>
      <family val="2"/>
    </font>
    <font>
      <sz val="8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5">
    <xf numFmtId="0" fontId="0" fillId="0" borderId="0" xfId="0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2" fontId="0" fillId="0" borderId="0" xfId="0" applyNumberFormat="1"/>
    <xf numFmtId="4" fontId="0" fillId="0" borderId="1" xfId="0" applyNumberFormat="1" applyFill="1" applyBorder="1"/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Fill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Fill="1" applyBorder="1" applyAlignment="1">
      <alignment horizontal="left" indent="2"/>
    </xf>
    <xf numFmtId="0" fontId="8" fillId="0" borderId="8" xfId="0" applyFont="1" applyFill="1" applyBorder="1"/>
    <xf numFmtId="0" fontId="11" fillId="0" borderId="9" xfId="0" applyFont="1" applyFill="1" applyBorder="1" applyAlignment="1">
      <alignment horizontal="left" indent="3"/>
    </xf>
    <xf numFmtId="0" fontId="12" fillId="0" borderId="10" xfId="0" applyFont="1" applyFill="1" applyBorder="1"/>
    <xf numFmtId="0" fontId="8" fillId="0" borderId="10" xfId="0" applyFont="1" applyFill="1" applyBorder="1"/>
    <xf numFmtId="0" fontId="10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0" fillId="0" borderId="15" xfId="0" applyFont="1" applyFill="1" applyBorder="1" applyAlignment="1">
      <alignment horizontal="left" indent="2"/>
    </xf>
    <xf numFmtId="0" fontId="8" fillId="0" borderId="0" xfId="0" applyFont="1" applyFill="1" applyBorder="1"/>
    <xf numFmtId="0" fontId="10" fillId="0" borderId="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4" fillId="3" borderId="13" xfId="0" applyFont="1" applyFill="1" applyBorder="1" applyAlignment="1">
      <alignment horizontal="center" vertical="center" wrapText="1"/>
    </xf>
    <xf numFmtId="0" fontId="15" fillId="7" borderId="17" xfId="0" applyFont="1" applyFill="1" applyBorder="1" applyAlignment="1">
      <alignment horizontal="center" vertical="center" wrapText="1"/>
    </xf>
    <xf numFmtId="165" fontId="15" fillId="7" borderId="18" xfId="0" applyNumberFormat="1" applyFont="1" applyFill="1" applyBorder="1" applyAlignment="1">
      <alignment horizontal="center" vertical="center"/>
    </xf>
    <xf numFmtId="0" fontId="15" fillId="10" borderId="22" xfId="0" applyFont="1" applyFill="1" applyBorder="1" applyAlignment="1">
      <alignment horizontal="center" vertical="center" wrapText="1"/>
    </xf>
    <xf numFmtId="1" fontId="15" fillId="10" borderId="23" xfId="0" applyNumberFormat="1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4" fontId="14" fillId="4" borderId="4" xfId="0" applyNumberFormat="1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 wrapText="1"/>
    </xf>
    <xf numFmtId="4" fontId="15" fillId="9" borderId="20" xfId="0" applyNumberFormat="1" applyFont="1" applyFill="1" applyBorder="1" applyAlignment="1">
      <alignment horizontal="center" vertical="center"/>
    </xf>
    <xf numFmtId="0" fontId="15" fillId="10" borderId="5" xfId="0" applyFont="1" applyFill="1" applyBorder="1" applyAlignment="1">
      <alignment horizontal="center" vertical="center" wrapText="1"/>
    </xf>
    <xf numFmtId="4" fontId="15" fillId="11" borderId="6" xfId="0" applyNumberFormat="1" applyFont="1" applyFill="1" applyBorder="1" applyAlignment="1">
      <alignment horizontal="center" vertical="center"/>
    </xf>
    <xf numFmtId="4" fontId="14" fillId="4" borderId="14" xfId="0" applyNumberFormat="1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7" fillId="0" borderId="0" xfId="0" applyFont="1"/>
    <xf numFmtId="0" fontId="0" fillId="0" borderId="0" xfId="0" applyFill="1"/>
    <xf numFmtId="0" fontId="0" fillId="0" borderId="0" xfId="0" applyFill="1" applyBorder="1"/>
    <xf numFmtId="166" fontId="19" fillId="0" borderId="2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left" vertical="center"/>
    </xf>
    <xf numFmtId="0" fontId="20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19" fillId="0" borderId="2" xfId="0" applyNumberFormat="1" applyFont="1" applyBorder="1" applyAlignment="1">
      <alignment horizontal="left" vertical="center"/>
    </xf>
    <xf numFmtId="166" fontId="19" fillId="0" borderId="1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166" fontId="19" fillId="0" borderId="0" xfId="0" applyNumberFormat="1" applyFont="1" applyFill="1" applyBorder="1" applyAlignment="1">
      <alignment horizontal="left"/>
    </xf>
    <xf numFmtId="0" fontId="0" fillId="0" borderId="0" xfId="0" applyFill="1" applyBorder="1" applyAlignment="1">
      <alignment wrapText="1"/>
    </xf>
    <xf numFmtId="0" fontId="22" fillId="0" borderId="0" xfId="0" applyFont="1"/>
    <xf numFmtId="166" fontId="22" fillId="0" borderId="0" xfId="0" applyNumberFormat="1" applyFont="1"/>
    <xf numFmtId="0" fontId="22" fillId="0" borderId="0" xfId="0" applyFont="1" applyAlignment="1">
      <alignment wrapText="1"/>
    </xf>
    <xf numFmtId="166" fontId="19" fillId="0" borderId="0" xfId="0" applyNumberFormat="1" applyFont="1"/>
    <xf numFmtId="0" fontId="19" fillId="0" borderId="0" xfId="0" applyFont="1"/>
    <xf numFmtId="0" fontId="0" fillId="0" borderId="0" xfId="0" applyAlignment="1">
      <alignment wrapText="1"/>
    </xf>
    <xf numFmtId="0" fontId="19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19" fillId="0" borderId="0" xfId="0" applyFont="1" applyAlignment="1">
      <alignment horizontal="right"/>
    </xf>
    <xf numFmtId="0" fontId="13" fillId="0" borderId="0" xfId="0" applyFont="1" applyFill="1" applyBorder="1" applyAlignment="1">
      <alignment horizontal="center"/>
    </xf>
    <xf numFmtId="0" fontId="23" fillId="0" borderId="0" xfId="0" applyFont="1" applyFill="1" applyBorder="1"/>
    <xf numFmtId="2" fontId="23" fillId="0" borderId="0" xfId="0" applyNumberFormat="1" applyFont="1" applyFill="1" applyBorder="1" applyAlignment="1">
      <alignment horizontal="right"/>
    </xf>
    <xf numFmtId="0" fontId="23" fillId="0" borderId="0" xfId="0" applyFont="1" applyFill="1" applyBorder="1" applyAlignment="1">
      <alignment horizontal="right" indent="1"/>
    </xf>
    <xf numFmtId="0" fontId="26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4" fillId="3" borderId="4" xfId="0" applyNumberFormat="1" applyFont="1" applyFill="1" applyBorder="1" applyAlignment="1">
      <alignment horizontal="center" vertical="center" wrapText="1"/>
    </xf>
    <xf numFmtId="0" fontId="26" fillId="16" borderId="1" xfId="0" applyFont="1" applyFill="1" applyBorder="1" applyAlignment="1">
      <alignment horizontal="center" vertical="center" wrapText="1"/>
    </xf>
    <xf numFmtId="168" fontId="26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7" fillId="4" borderId="1" xfId="0" applyNumberFormat="1" applyFont="1" applyFill="1" applyBorder="1" applyAlignment="1">
      <alignment horizontal="center" vertical="center" wrapText="1"/>
    </xf>
    <xf numFmtId="2" fontId="24" fillId="16" borderId="18" xfId="0" applyNumberFormat="1" applyFont="1" applyFill="1" applyBorder="1" applyAlignment="1">
      <alignment horizontal="center" vertical="center" wrapText="1"/>
    </xf>
    <xf numFmtId="0" fontId="26" fillId="12" borderId="27" xfId="0" applyFont="1" applyFill="1" applyBorder="1" applyAlignment="1">
      <alignment horizontal="center" vertical="center" wrapText="1"/>
    </xf>
    <xf numFmtId="1" fontId="26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4" fillId="7" borderId="6" xfId="0" applyNumberFormat="1" applyFont="1" applyFill="1" applyBorder="1" applyAlignment="1">
      <alignment horizontal="center" vertical="center" wrapText="1"/>
    </xf>
    <xf numFmtId="4" fontId="27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2" fillId="0" borderId="0" xfId="0" applyFont="1" applyAlignment="1">
      <alignment horizontal="center"/>
    </xf>
    <xf numFmtId="2" fontId="22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0" fontId="22" fillId="0" borderId="0" xfId="0" applyFont="1" applyAlignment="1">
      <alignment horizontal="right"/>
    </xf>
    <xf numFmtId="2" fontId="20" fillId="0" borderId="25" xfId="0" applyNumberFormat="1" applyFont="1" applyFill="1" applyBorder="1" applyAlignment="1">
      <alignment horizontal="center" vertical="center"/>
    </xf>
    <xf numFmtId="4" fontId="19" fillId="0" borderId="25" xfId="0" applyNumberFormat="1" applyFont="1" applyBorder="1" applyAlignment="1">
      <alignment horizontal="center" vertical="center"/>
    </xf>
    <xf numFmtId="2" fontId="20" fillId="0" borderId="1" xfId="0" applyNumberFormat="1" applyFont="1" applyFill="1" applyBorder="1" applyAlignment="1">
      <alignment horizontal="center" vertical="center"/>
    </xf>
    <xf numFmtId="4" fontId="19" fillId="0" borderId="1" xfId="0" applyNumberFormat="1" applyFont="1" applyBorder="1" applyAlignment="1">
      <alignment horizontal="center" vertical="center"/>
    </xf>
    <xf numFmtId="166" fontId="19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8" fillId="3" borderId="37" xfId="0" applyFont="1" applyFill="1" applyBorder="1" applyAlignment="1">
      <alignment horizontal="center"/>
    </xf>
    <xf numFmtId="2" fontId="18" fillId="3" borderId="37" xfId="0" applyNumberFormat="1" applyFont="1" applyFill="1" applyBorder="1" applyAlignment="1">
      <alignment horizontal="center"/>
    </xf>
    <xf numFmtId="2" fontId="18" fillId="7" borderId="38" xfId="0" applyNumberFormat="1" applyFont="1" applyFill="1" applyBorder="1" applyAlignment="1">
      <alignment horizontal="center"/>
    </xf>
    <xf numFmtId="0" fontId="18" fillId="7" borderId="22" xfId="0" applyFont="1" applyFill="1" applyBorder="1" applyAlignment="1">
      <alignment horizontal="center"/>
    </xf>
    <xf numFmtId="0" fontId="18" fillId="16" borderId="22" xfId="0" applyFont="1" applyFill="1" applyBorder="1" applyAlignment="1">
      <alignment horizontal="center"/>
    </xf>
    <xf numFmtId="2" fontId="18" fillId="16" borderId="37" xfId="0" applyNumberFormat="1" applyFont="1" applyFill="1" applyBorder="1" applyAlignment="1">
      <alignment horizontal="center"/>
    </xf>
    <xf numFmtId="2" fontId="18" fillId="16" borderId="23" xfId="0" applyNumberFormat="1" applyFont="1" applyFill="1" applyBorder="1" applyAlignment="1">
      <alignment horizontal="right" wrapText="1"/>
    </xf>
    <xf numFmtId="0" fontId="18" fillId="0" borderId="0" xfId="0" applyFont="1" applyFill="1" applyBorder="1" applyAlignment="1">
      <alignment horizontal="center"/>
    </xf>
    <xf numFmtId="2" fontId="18" fillId="0" borderId="0" xfId="0" applyNumberFormat="1" applyFont="1" applyFill="1" applyBorder="1" applyAlignment="1">
      <alignment horizontal="center"/>
    </xf>
    <xf numFmtId="2" fontId="18" fillId="0" borderId="0" xfId="0" applyNumberFormat="1" applyFont="1" applyFill="1" applyBorder="1" applyAlignment="1">
      <alignment horizontal="right" wrapText="1"/>
    </xf>
    <xf numFmtId="14" fontId="0" fillId="16" borderId="10" xfId="0" applyNumberFormat="1" applyFont="1" applyFill="1" applyBorder="1" applyAlignment="1">
      <alignment horizontal="center"/>
    </xf>
    <xf numFmtId="14" fontId="0" fillId="0" borderId="0" xfId="0" applyNumberFormat="1" applyFont="1" applyFill="1" applyBorder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19" fillId="0" borderId="39" xfId="0" applyNumberFormat="1" applyFont="1" applyBorder="1" applyAlignment="1">
      <alignment horizontal="right"/>
    </xf>
    <xf numFmtId="4" fontId="19" fillId="0" borderId="18" xfId="0" applyNumberFormat="1" applyFont="1" applyBorder="1" applyAlignment="1">
      <alignment horizontal="right"/>
    </xf>
    <xf numFmtId="2" fontId="19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wrapText="1"/>
    </xf>
    <xf numFmtId="0" fontId="21" fillId="0" borderId="25" xfId="0" applyFont="1" applyFill="1" applyBorder="1" applyAlignment="1">
      <alignment horizontal="center" vertical="center"/>
    </xf>
    <xf numFmtId="2" fontId="20" fillId="18" borderId="25" xfId="0" applyNumberFormat="1" applyFont="1" applyFill="1" applyBorder="1" applyAlignment="1">
      <alignment horizontal="center" vertical="center"/>
    </xf>
    <xf numFmtId="0" fontId="21" fillId="18" borderId="25" xfId="0" applyFont="1" applyFill="1" applyBorder="1" applyAlignment="1">
      <alignment horizontal="center" vertical="center"/>
    </xf>
    <xf numFmtId="4" fontId="19" fillId="18" borderId="1" xfId="0" applyNumberFormat="1" applyFont="1" applyFill="1" applyBorder="1" applyAlignment="1">
      <alignment horizontal="center" vertical="center"/>
    </xf>
    <xf numFmtId="4" fontId="19" fillId="18" borderId="18" xfId="0" applyNumberFormat="1" applyFont="1" applyFill="1" applyBorder="1" applyAlignment="1">
      <alignment horizontal="right"/>
    </xf>
    <xf numFmtId="166" fontId="19" fillId="18" borderId="11" xfId="0" applyNumberFormat="1" applyFont="1" applyFill="1" applyBorder="1" applyAlignment="1">
      <alignment horizontal="left" vertical="center"/>
    </xf>
    <xf numFmtId="14" fontId="2" fillId="18" borderId="1" xfId="0" applyNumberFormat="1" applyFont="1" applyFill="1" applyBorder="1" applyAlignment="1">
      <alignment horizontal="left" vertical="center"/>
    </xf>
    <xf numFmtId="0" fontId="1" fillId="18" borderId="1" xfId="0" applyFont="1" applyFill="1" applyBorder="1" applyAlignment="1">
      <alignment vertical="center"/>
    </xf>
    <xf numFmtId="14" fontId="1" fillId="18" borderId="1" xfId="0" applyNumberFormat="1" applyFont="1" applyFill="1" applyBorder="1" applyAlignment="1">
      <alignment horizontal="left" vertical="center"/>
    </xf>
    <xf numFmtId="2" fontId="1" fillId="18" borderId="1" xfId="0" applyNumberFormat="1" applyFont="1" applyFill="1" applyBorder="1" applyAlignment="1">
      <alignment horizontal="center" vertical="center"/>
    </xf>
    <xf numFmtId="0" fontId="20" fillId="18" borderId="2" xfId="0" applyFont="1" applyFill="1" applyBorder="1" applyAlignment="1">
      <alignment horizontal="center" vertical="center"/>
    </xf>
    <xf numFmtId="49" fontId="1" fillId="18" borderId="2" xfId="0" applyNumberFormat="1" applyFont="1" applyFill="1" applyBorder="1" applyAlignment="1">
      <alignment horizontal="center" vertical="center"/>
    </xf>
    <xf numFmtId="0" fontId="21" fillId="18" borderId="2" xfId="0" applyFont="1" applyFill="1" applyBorder="1" applyAlignment="1">
      <alignment horizontal="center" vertical="center"/>
    </xf>
    <xf numFmtId="4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right"/>
    </xf>
    <xf numFmtId="166" fontId="19" fillId="18" borderId="2" xfId="0" applyNumberFormat="1" applyFont="1" applyFill="1" applyBorder="1" applyAlignment="1">
      <alignment horizontal="left" vertical="center"/>
    </xf>
    <xf numFmtId="0" fontId="20" fillId="18" borderId="1" xfId="0" applyFont="1" applyFill="1" applyBorder="1" applyAlignment="1">
      <alignment horizontal="center" vertical="center"/>
    </xf>
    <xf numFmtId="49" fontId="1" fillId="18" borderId="1" xfId="0" applyNumberFormat="1" applyFont="1" applyFill="1" applyBorder="1" applyAlignment="1">
      <alignment horizontal="center"/>
    </xf>
    <xf numFmtId="0" fontId="21" fillId="18" borderId="1" xfId="0" applyFont="1" applyFill="1" applyBorder="1" applyAlignment="1">
      <alignment horizontal="center" vertical="center"/>
    </xf>
    <xf numFmtId="4" fontId="0" fillId="18" borderId="1" xfId="0" applyNumberForma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right"/>
    </xf>
    <xf numFmtId="164" fontId="1" fillId="18" borderId="1" xfId="0" applyNumberFormat="1" applyFont="1" applyFill="1" applyBorder="1" applyAlignment="1">
      <alignment horizontal="left" vertical="top"/>
    </xf>
    <xf numFmtId="0" fontId="1" fillId="18" borderId="1" xfId="0" applyFont="1" applyFill="1" applyBorder="1" applyAlignment="1">
      <alignment horizontal="center" vertical="center"/>
    </xf>
    <xf numFmtId="2" fontId="0" fillId="18" borderId="1" xfId="0" applyNumberFormat="1" applyFill="1" applyBorder="1"/>
    <xf numFmtId="0" fontId="0" fillId="18" borderId="1" xfId="0" applyFill="1" applyBorder="1" applyAlignment="1">
      <alignment horizontal="center"/>
    </xf>
    <xf numFmtId="0" fontId="9" fillId="18" borderId="1" xfId="0" applyFont="1" applyFill="1" applyBorder="1" applyAlignment="1">
      <alignment horizontal="center"/>
    </xf>
    <xf numFmtId="4" fontId="0" fillId="18" borderId="1" xfId="0" applyNumberFormat="1" applyFill="1" applyBorder="1"/>
    <xf numFmtId="0" fontId="2" fillId="18" borderId="1" xfId="0" applyFont="1" applyFill="1" applyBorder="1" applyAlignment="1">
      <alignment vertical="center" wrapText="1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166" fontId="19" fillId="16" borderId="11" xfId="0" applyNumberFormat="1" applyFont="1" applyFill="1" applyBorder="1" applyAlignment="1">
      <alignment horizontal="left"/>
    </xf>
    <xf numFmtId="14" fontId="0" fillId="16" borderId="40" xfId="0" applyNumberFormat="1" applyFon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19" fillId="0" borderId="40" xfId="0" applyNumberFormat="1" applyFont="1" applyFill="1" applyBorder="1" applyAlignment="1">
      <alignment horizontal="left"/>
    </xf>
    <xf numFmtId="14" fontId="0" fillId="0" borderId="40" xfId="0" applyNumberFormat="1" applyFont="1" applyFill="1" applyBorder="1" applyAlignment="1">
      <alignment horizontal="left"/>
    </xf>
    <xf numFmtId="0" fontId="0" fillId="0" borderId="40" xfId="0" applyFill="1" applyBorder="1" applyAlignment="1">
      <alignment wrapText="1"/>
    </xf>
    <xf numFmtId="0" fontId="0" fillId="0" borderId="40" xfId="0" applyFill="1" applyBorder="1"/>
    <xf numFmtId="0" fontId="9" fillId="0" borderId="40" xfId="0" applyFont="1" applyFill="1" applyBorder="1" applyAlignment="1">
      <alignment horizontal="center"/>
    </xf>
    <xf numFmtId="2" fontId="9" fillId="0" borderId="40" xfId="0" applyNumberFormat="1" applyFont="1" applyFill="1" applyBorder="1" applyAlignment="1">
      <alignment horizontal="center"/>
    </xf>
    <xf numFmtId="167" fontId="9" fillId="0" borderId="40" xfId="0" applyNumberFormat="1" applyFont="1" applyFill="1" applyBorder="1" applyAlignment="1">
      <alignment horizontal="center"/>
    </xf>
    <xf numFmtId="167" fontId="9" fillId="0" borderId="40" xfId="0" applyNumberFormat="1" applyFont="1" applyFill="1" applyBorder="1" applyAlignment="1">
      <alignment horizontal="right" wrapText="1"/>
    </xf>
    <xf numFmtId="167" fontId="19" fillId="0" borderId="25" xfId="0" applyNumberFormat="1" applyFont="1" applyBorder="1" applyAlignment="1">
      <alignment horizontal="center"/>
    </xf>
    <xf numFmtId="167" fontId="19" fillId="18" borderId="25" xfId="0" applyNumberFormat="1" applyFont="1" applyFill="1" applyBorder="1" applyAlignment="1">
      <alignment horizontal="center"/>
    </xf>
    <xf numFmtId="166" fontId="3" fillId="2" borderId="3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166" fontId="19" fillId="0" borderId="2" xfId="0" applyNumberFormat="1" applyFont="1" applyFill="1" applyBorder="1" applyAlignment="1">
      <alignment horizontal="left" vertical="center"/>
    </xf>
    <xf numFmtId="14" fontId="1" fillId="0" borderId="2" xfId="0" applyNumberFormat="1" applyFont="1" applyFill="1" applyBorder="1" applyAlignment="1">
      <alignment horizontal="left" vertical="center"/>
    </xf>
    <xf numFmtId="14" fontId="21" fillId="18" borderId="1" xfId="0" applyNumberFormat="1" applyFont="1" applyFill="1" applyBorder="1" applyAlignment="1">
      <alignment horizontal="center" vertical="center"/>
    </xf>
    <xf numFmtId="0" fontId="0" fillId="0" borderId="25" xfId="0" applyBorder="1" applyAlignment="1"/>
    <xf numFmtId="166" fontId="24" fillId="18" borderId="17" xfId="0" applyNumberFormat="1" applyFont="1" applyFill="1" applyBorder="1" applyAlignment="1">
      <alignment horizontal="left" vertical="center"/>
    </xf>
    <xf numFmtId="14" fontId="20" fillId="18" borderId="1" xfId="0" applyNumberFormat="1" applyFont="1" applyFill="1" applyBorder="1" applyAlignment="1">
      <alignment horizontal="left" vertical="center"/>
    </xf>
    <xf numFmtId="49" fontId="20" fillId="18" borderId="1" xfId="0" applyNumberFormat="1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49" fontId="20" fillId="0" borderId="25" xfId="0" applyNumberFormat="1" applyFont="1" applyFill="1" applyBorder="1" applyAlignment="1">
      <alignment horizontal="center" vertical="center"/>
    </xf>
    <xf numFmtId="0" fontId="0" fillId="18" borderId="44" xfId="0" applyFill="1" applyBorder="1" applyAlignment="1">
      <alignment horizontal="center" vertical="center"/>
    </xf>
    <xf numFmtId="0" fontId="0" fillId="18" borderId="45" xfId="0" applyFill="1" applyBorder="1" applyAlignment="1">
      <alignment horizontal="center" vertical="center"/>
    </xf>
    <xf numFmtId="0" fontId="0" fillId="19" borderId="44" xfId="0" applyFill="1" applyBorder="1" applyAlignment="1">
      <alignment horizontal="center" vertical="center"/>
    </xf>
    <xf numFmtId="49" fontId="20" fillId="0" borderId="27" xfId="0" applyNumberFormat="1" applyFont="1" applyFill="1" applyBorder="1" applyAlignment="1">
      <alignment horizontal="center" vertical="center"/>
    </xf>
    <xf numFmtId="2" fontId="20" fillId="0" borderId="27" xfId="0" applyNumberFormat="1" applyFont="1" applyFill="1" applyBorder="1" applyAlignment="1">
      <alignment horizontal="center" vertical="center"/>
    </xf>
    <xf numFmtId="167" fontId="19" fillId="0" borderId="37" xfId="0" applyNumberFormat="1" applyFont="1" applyBorder="1" applyAlignment="1">
      <alignment horizontal="center"/>
    </xf>
    <xf numFmtId="0" fontId="21" fillId="0" borderId="37" xfId="0" applyFont="1" applyFill="1" applyBorder="1" applyAlignment="1">
      <alignment horizontal="center" vertical="center"/>
    </xf>
    <xf numFmtId="4" fontId="19" fillId="0" borderId="27" xfId="0" applyNumberFormat="1" applyFont="1" applyBorder="1" applyAlignment="1">
      <alignment horizontal="center" vertical="center"/>
    </xf>
    <xf numFmtId="4" fontId="19" fillId="0" borderId="6" xfId="0" applyNumberFormat="1" applyFont="1" applyBorder="1" applyAlignment="1">
      <alignment horizontal="right"/>
    </xf>
    <xf numFmtId="0" fontId="0" fillId="0" borderId="2" xfId="0" applyFill="1" applyBorder="1" applyAlignment="1">
      <alignment horizontal="center"/>
    </xf>
    <xf numFmtId="0" fontId="0" fillId="0" borderId="25" xfId="0" applyBorder="1" applyAlignment="1"/>
    <xf numFmtId="166" fontId="19" fillId="0" borderId="2" xfId="0" applyNumberFormat="1" applyFont="1" applyFill="1" applyBorder="1" applyAlignment="1">
      <alignment horizontal="left" vertical="center"/>
    </xf>
    <xf numFmtId="14" fontId="1" fillId="0" borderId="2" xfId="0" applyNumberFormat="1" applyFont="1" applyFill="1" applyBorder="1" applyAlignment="1">
      <alignment horizontal="left" vertical="center"/>
    </xf>
    <xf numFmtId="0" fontId="25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4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4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4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28" xfId="0" applyBorder="1" applyAlignment="1"/>
    <xf numFmtId="0" fontId="0" fillId="0" borderId="15" xfId="0" applyBorder="1" applyAlignment="1"/>
    <xf numFmtId="0" fontId="0" fillId="0" borderId="0" xfId="0" applyBorder="1" applyAlignment="1"/>
    <xf numFmtId="0" fontId="0" fillId="0" borderId="29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0" fontId="28" fillId="8" borderId="12" xfId="0" applyFont="1" applyFill="1" applyBorder="1" applyAlignment="1">
      <alignment horizontal="center" vertical="center" wrapText="1"/>
    </xf>
    <xf numFmtId="0" fontId="28" fillId="8" borderId="16" xfId="0" applyFont="1" applyFill="1" applyBorder="1" applyAlignment="1">
      <alignment horizontal="center" vertical="center" wrapText="1"/>
    </xf>
    <xf numFmtId="0" fontId="28" fillId="8" borderId="2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9" fillId="0" borderId="27" xfId="0" applyFont="1" applyBorder="1" applyAlignment="1">
      <alignment vertical="center"/>
    </xf>
    <xf numFmtId="0" fontId="0" fillId="0" borderId="4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166" fontId="24" fillId="0" borderId="2" xfId="0" applyNumberFormat="1" applyFont="1" applyFill="1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19" fillId="0" borderId="2" xfId="0" applyFont="1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45" xfId="0" applyFill="1" applyBorder="1" applyAlignment="1">
      <alignment horizontal="center" vertical="center"/>
    </xf>
    <xf numFmtId="0" fontId="0" fillId="0" borderId="44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166" fontId="24" fillId="0" borderId="17" xfId="0" applyNumberFormat="1" applyFont="1" applyFill="1" applyBorder="1" applyAlignment="1">
      <alignment horizontal="left" vertical="center"/>
    </xf>
    <xf numFmtId="0" fontId="24" fillId="0" borderId="17" xfId="0" applyFont="1" applyFill="1" applyBorder="1" applyAlignment="1">
      <alignment vertical="center"/>
    </xf>
    <xf numFmtId="14" fontId="20" fillId="0" borderId="1" xfId="0" applyNumberFormat="1" applyFont="1" applyFill="1" applyBorder="1" applyAlignment="1">
      <alignment horizontal="left" vertical="center"/>
    </xf>
    <xf numFmtId="0" fontId="25" fillId="8" borderId="35" xfId="0" applyFont="1" applyFill="1" applyBorder="1" applyAlignment="1">
      <alignment horizontal="center" vertical="center" wrapText="1"/>
    </xf>
    <xf numFmtId="0" fontId="25" fillId="8" borderId="29" xfId="0" applyFont="1" applyFill="1" applyBorder="1" applyAlignment="1">
      <alignment horizontal="center" vertical="center" wrapText="1"/>
    </xf>
    <xf numFmtId="0" fontId="25" fillId="8" borderId="36" xfId="0" applyFont="1" applyFill="1" applyBorder="1" applyAlignment="1">
      <alignment horizontal="center" vertical="center" wrapText="1"/>
    </xf>
    <xf numFmtId="0" fontId="24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4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4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4" fillId="0" borderId="43" xfId="0" applyNumberFormat="1" applyFont="1" applyFill="1" applyBorder="1" applyAlignment="1">
      <alignment horizontal="left" vertical="center"/>
    </xf>
    <xf numFmtId="14" fontId="20" fillId="0" borderId="25" xfId="0" applyNumberFormat="1" applyFont="1" applyFill="1" applyBorder="1" applyAlignment="1">
      <alignment horizontal="left" vertical="center"/>
    </xf>
    <xf numFmtId="49" fontId="20" fillId="0" borderId="25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14" fontId="21" fillId="0" borderId="2" xfId="0" applyNumberFormat="1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</cellXfs>
  <cellStyles count="1">
    <cellStyle name="Normal" xfId="0" builtinId="0"/>
  </cellStyles>
  <dxfs count="20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i="1"/>
              <a:t>FTR - September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598143686297888"/>
          <c:y val="0.19653255534203715"/>
          <c:w val="0.85088501949874562"/>
          <c:h val="0.68461118009214528"/>
        </c:manualLayout>
      </c:layout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glow rad="76200">
                <a:srgbClr val="FFFF00">
                  <a:alpha val="14000"/>
                </a:srgbClr>
              </a:glow>
            </a:effectLst>
          </c:spPr>
          <c:marker>
            <c:symbol val="none"/>
          </c:marker>
          <c:val>
            <c:numRef>
              <c:f>'FTR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5.0959999999999992</c:v>
                </c:pt>
                <c:pt idx="2">
                  <c:v>0</c:v>
                </c:pt>
                <c:pt idx="3">
                  <c:v>0</c:v>
                </c:pt>
                <c:pt idx="4">
                  <c:v>3.5279999999999996</c:v>
                </c:pt>
                <c:pt idx="5">
                  <c:v>-4</c:v>
                </c:pt>
                <c:pt idx="6">
                  <c:v>4.3120000000000003</c:v>
                </c:pt>
                <c:pt idx="7">
                  <c:v>6.2720000000000002</c:v>
                </c:pt>
                <c:pt idx="8">
                  <c:v>-4</c:v>
                </c:pt>
                <c:pt idx="9">
                  <c:v>-4</c:v>
                </c:pt>
                <c:pt idx="10">
                  <c:v>0</c:v>
                </c:pt>
                <c:pt idx="11">
                  <c:v>0</c:v>
                </c:pt>
                <c:pt idx="12">
                  <c:v>-4</c:v>
                </c:pt>
                <c:pt idx="13">
                  <c:v>-4</c:v>
                </c:pt>
                <c:pt idx="14">
                  <c:v>5.88</c:v>
                </c:pt>
                <c:pt idx="15">
                  <c:v>-4</c:v>
                </c:pt>
                <c:pt idx="16">
                  <c:v>-4</c:v>
                </c:pt>
                <c:pt idx="17">
                  <c:v>5.1351999999999993</c:v>
                </c:pt>
                <c:pt idx="18">
                  <c:v>-4</c:v>
                </c:pt>
                <c:pt idx="19">
                  <c:v>7.4479999999999995</c:v>
                </c:pt>
                <c:pt idx="20">
                  <c:v>-4</c:v>
                </c:pt>
                <c:pt idx="21">
                  <c:v>-4</c:v>
                </c:pt>
                <c:pt idx="22">
                  <c:v>-4</c:v>
                </c:pt>
                <c:pt idx="23">
                  <c:v>-4</c:v>
                </c:pt>
                <c:pt idx="24">
                  <c:v>-4</c:v>
                </c:pt>
                <c:pt idx="25">
                  <c:v>-4</c:v>
                </c:pt>
                <c:pt idx="26">
                  <c:v>-4</c:v>
                </c:pt>
                <c:pt idx="27">
                  <c:v>-4</c:v>
                </c:pt>
                <c:pt idx="28">
                  <c:v>4.6256000000000004</c:v>
                </c:pt>
                <c:pt idx="29">
                  <c:v>5.5663999999999998</c:v>
                </c:pt>
                <c:pt idx="30">
                  <c:v>5.6448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glow rad="139700">
                <a:schemeClr val="accent4">
                  <a:alpha val="14000"/>
                </a:schemeClr>
              </a:glow>
              <a:softEdge rad="0"/>
            </a:effectLst>
          </c:spPr>
          <c:marker>
            <c:symbol val="none"/>
          </c:marker>
          <c:val>
            <c:numRef>
              <c:f>'FTR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5.0959999999999992</c:v>
                </c:pt>
                <c:pt idx="2">
                  <c:v>5.0959999999999992</c:v>
                </c:pt>
                <c:pt idx="3">
                  <c:v>5.0959999999999992</c:v>
                </c:pt>
                <c:pt idx="4">
                  <c:v>8.6239999999999988</c:v>
                </c:pt>
                <c:pt idx="5">
                  <c:v>4.6239999999999988</c:v>
                </c:pt>
                <c:pt idx="6">
                  <c:v>8.9359999999999999</c:v>
                </c:pt>
                <c:pt idx="7">
                  <c:v>15.208</c:v>
                </c:pt>
                <c:pt idx="8">
                  <c:v>11.208</c:v>
                </c:pt>
                <c:pt idx="9">
                  <c:v>7.2080000000000002</c:v>
                </c:pt>
                <c:pt idx="10">
                  <c:v>7.2080000000000002</c:v>
                </c:pt>
                <c:pt idx="11">
                  <c:v>7.2080000000000002</c:v>
                </c:pt>
                <c:pt idx="12">
                  <c:v>3.2080000000000002</c:v>
                </c:pt>
                <c:pt idx="13">
                  <c:v>-0.79199999999999982</c:v>
                </c:pt>
                <c:pt idx="14">
                  <c:v>5.0880000000000001</c:v>
                </c:pt>
                <c:pt idx="15">
                  <c:v>1.0880000000000001</c:v>
                </c:pt>
                <c:pt idx="16">
                  <c:v>-2.9119999999999999</c:v>
                </c:pt>
                <c:pt idx="17">
                  <c:v>2.2231999999999994</c:v>
                </c:pt>
                <c:pt idx="18">
                  <c:v>-1.7768000000000006</c:v>
                </c:pt>
                <c:pt idx="19">
                  <c:v>5.6711999999999989</c:v>
                </c:pt>
                <c:pt idx="20">
                  <c:v>1.6711999999999989</c:v>
                </c:pt>
                <c:pt idx="21">
                  <c:v>-2.3288000000000011</c:v>
                </c:pt>
                <c:pt idx="22">
                  <c:v>-6.3288000000000011</c:v>
                </c:pt>
                <c:pt idx="23">
                  <c:v>-10.328800000000001</c:v>
                </c:pt>
                <c:pt idx="24">
                  <c:v>-14.328800000000001</c:v>
                </c:pt>
                <c:pt idx="25">
                  <c:v>-18.328800000000001</c:v>
                </c:pt>
                <c:pt idx="26">
                  <c:v>-22.328800000000001</c:v>
                </c:pt>
                <c:pt idx="27">
                  <c:v>-26.328800000000001</c:v>
                </c:pt>
                <c:pt idx="28">
                  <c:v>-21.703200000000002</c:v>
                </c:pt>
                <c:pt idx="29">
                  <c:v>-16.136800000000001</c:v>
                </c:pt>
                <c:pt idx="30">
                  <c:v>-10.492000000000001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Chart'!$E$5:$E$35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5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0428326585359796"/>
          <c:y val="9.6689591802040453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September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770496496622086"/>
          <c:y val="0.19305039692337556"/>
          <c:w val="0.81629031174209121"/>
          <c:h val="0.69586356608904731"/>
        </c:manualLayout>
      </c:layout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glow rad="76200">
                <a:srgbClr val="FFFF00">
                  <a:alpha val="14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70.084848484848493</c:v>
                </c:pt>
                <c:pt idx="5">
                  <c:v>75.096977043158887</c:v>
                </c:pt>
                <c:pt idx="6">
                  <c:v>0</c:v>
                </c:pt>
                <c:pt idx="7">
                  <c:v>87.286832525809032</c:v>
                </c:pt>
                <c:pt idx="8">
                  <c:v>80.83124387025444</c:v>
                </c:pt>
                <c:pt idx="9">
                  <c:v>87.787629706361173</c:v>
                </c:pt>
                <c:pt idx="10">
                  <c:v>0</c:v>
                </c:pt>
                <c:pt idx="11">
                  <c:v>0</c:v>
                </c:pt>
                <c:pt idx="12">
                  <c:v>-85.41048433088632</c:v>
                </c:pt>
                <c:pt idx="13">
                  <c:v>95.92787960746179</c:v>
                </c:pt>
                <c:pt idx="14">
                  <c:v>-86.166551428177186</c:v>
                </c:pt>
                <c:pt idx="15">
                  <c:v>104.7095932955209</c:v>
                </c:pt>
                <c:pt idx="16">
                  <c:v>-87.419883085314311</c:v>
                </c:pt>
                <c:pt idx="17">
                  <c:v>-82.121708352871025</c:v>
                </c:pt>
                <c:pt idx="18">
                  <c:v>134.57110150221797</c:v>
                </c:pt>
                <c:pt idx="19">
                  <c:v>85.432718085453047</c:v>
                </c:pt>
                <c:pt idx="20">
                  <c:v>-90.750313510685331</c:v>
                </c:pt>
                <c:pt idx="21">
                  <c:v>-85.250294510037733</c:v>
                </c:pt>
                <c:pt idx="22">
                  <c:v>-80.083609994277865</c:v>
                </c:pt>
                <c:pt idx="23">
                  <c:v>104.69014853664089</c:v>
                </c:pt>
                <c:pt idx="24">
                  <c:v>-81.704402247972894</c:v>
                </c:pt>
                <c:pt idx="25">
                  <c:v>130.87856812456198</c:v>
                </c:pt>
                <c:pt idx="26">
                  <c:v>0</c:v>
                </c:pt>
                <c:pt idx="27">
                  <c:v>88.97007448183389</c:v>
                </c:pt>
                <c:pt idx="28">
                  <c:v>-90.348702087390492</c:v>
                </c:pt>
                <c:pt idx="29">
                  <c:v>80.680295828256831</c:v>
                </c:pt>
                <c:pt idx="30">
                  <c:v>-89.862528171658525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glow rad="139700">
                <a:schemeClr val="accent4"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70.084848484848493</c:v>
                </c:pt>
                <c:pt idx="5">
                  <c:v>145.18182552800738</c:v>
                </c:pt>
                <c:pt idx="6">
                  <c:v>145.18182552800738</c:v>
                </c:pt>
                <c:pt idx="7">
                  <c:v>232.4686580538164</c:v>
                </c:pt>
                <c:pt idx="8">
                  <c:v>313.29990192407081</c:v>
                </c:pt>
                <c:pt idx="9">
                  <c:v>401.08753163043195</c:v>
                </c:pt>
                <c:pt idx="10">
                  <c:v>401.08753163043195</c:v>
                </c:pt>
                <c:pt idx="11">
                  <c:v>401.08753163043195</c:v>
                </c:pt>
                <c:pt idx="12">
                  <c:v>315.67704729954562</c:v>
                </c:pt>
                <c:pt idx="13">
                  <c:v>411.60492690700744</c:v>
                </c:pt>
                <c:pt idx="14">
                  <c:v>325.43837547883027</c:v>
                </c:pt>
                <c:pt idx="15">
                  <c:v>430.14796877435117</c:v>
                </c:pt>
                <c:pt idx="16">
                  <c:v>342.72808568903685</c:v>
                </c:pt>
                <c:pt idx="17">
                  <c:v>260.60637733616579</c:v>
                </c:pt>
                <c:pt idx="18">
                  <c:v>395.17747883838376</c:v>
                </c:pt>
                <c:pt idx="19">
                  <c:v>480.61019692383684</c:v>
                </c:pt>
                <c:pt idx="20">
                  <c:v>389.85988341315152</c:v>
                </c:pt>
                <c:pt idx="21">
                  <c:v>304.60958890311377</c:v>
                </c:pt>
                <c:pt idx="22">
                  <c:v>224.5259789088359</c:v>
                </c:pt>
                <c:pt idx="23">
                  <c:v>329.21612744547679</c:v>
                </c:pt>
                <c:pt idx="24">
                  <c:v>247.51172519750389</c:v>
                </c:pt>
                <c:pt idx="25">
                  <c:v>378.39029332206587</c:v>
                </c:pt>
                <c:pt idx="26">
                  <c:v>378.39029332206587</c:v>
                </c:pt>
                <c:pt idx="27">
                  <c:v>467.36036780389975</c:v>
                </c:pt>
                <c:pt idx="28">
                  <c:v>377.01166571650924</c:v>
                </c:pt>
                <c:pt idx="29">
                  <c:v>457.69196154476606</c:v>
                </c:pt>
                <c:pt idx="30">
                  <c:v>367.82943337310752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Bank (£)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September 2025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370143447015194"/>
          <c:y val="0.20396298676951097"/>
          <c:w val="0.8636996954733509"/>
          <c:h val="0.6902086346349563"/>
        </c:manualLayout>
      </c:layout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2.0879099999999995</c:v>
                </c:pt>
                <c:pt idx="2">
                  <c:v>0</c:v>
                </c:pt>
                <c:pt idx="3">
                  <c:v>0</c:v>
                </c:pt>
                <c:pt idx="4">
                  <c:v>0.6846479999999997</c:v>
                </c:pt>
                <c:pt idx="5">
                  <c:v>3.5564400000000003</c:v>
                </c:pt>
                <c:pt idx="6">
                  <c:v>-0.99900000000000011</c:v>
                </c:pt>
                <c:pt idx="7">
                  <c:v>-0.99900000000000011</c:v>
                </c:pt>
                <c:pt idx="8">
                  <c:v>-1.998</c:v>
                </c:pt>
                <c:pt idx="9">
                  <c:v>-0.99900000000000011</c:v>
                </c:pt>
                <c:pt idx="10">
                  <c:v>-0.99900000000000011</c:v>
                </c:pt>
                <c:pt idx="11">
                  <c:v>0</c:v>
                </c:pt>
                <c:pt idx="12">
                  <c:v>-1.998</c:v>
                </c:pt>
                <c:pt idx="13">
                  <c:v>-1.998</c:v>
                </c:pt>
                <c:pt idx="14">
                  <c:v>-0.99900000000000011</c:v>
                </c:pt>
                <c:pt idx="15">
                  <c:v>-1.998</c:v>
                </c:pt>
                <c:pt idx="16">
                  <c:v>-1.998</c:v>
                </c:pt>
                <c:pt idx="17">
                  <c:v>8.1318599999999996</c:v>
                </c:pt>
                <c:pt idx="18">
                  <c:v>7.1528399999999994</c:v>
                </c:pt>
                <c:pt idx="19">
                  <c:v>-1.998</c:v>
                </c:pt>
                <c:pt idx="20">
                  <c:v>-1.998</c:v>
                </c:pt>
                <c:pt idx="21">
                  <c:v>-1.998</c:v>
                </c:pt>
                <c:pt idx="22">
                  <c:v>-1.998</c:v>
                </c:pt>
                <c:pt idx="23">
                  <c:v>1.4352299999999998</c:v>
                </c:pt>
                <c:pt idx="24">
                  <c:v>2.4342299999999999</c:v>
                </c:pt>
                <c:pt idx="25">
                  <c:v>2.1405239999999996</c:v>
                </c:pt>
                <c:pt idx="26">
                  <c:v>-1.998</c:v>
                </c:pt>
                <c:pt idx="27">
                  <c:v>-1.998</c:v>
                </c:pt>
                <c:pt idx="28">
                  <c:v>1.4352299999999998</c:v>
                </c:pt>
                <c:pt idx="29">
                  <c:v>1.8141839999999998</c:v>
                </c:pt>
                <c:pt idx="30">
                  <c:v>-1.998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5400" cap="rnd">
              <a:solidFill>
                <a:srgbClr val="00CC00"/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2.0879099999999995</c:v>
                </c:pt>
                <c:pt idx="2">
                  <c:v>2.0879099999999995</c:v>
                </c:pt>
                <c:pt idx="3">
                  <c:v>2.0879099999999995</c:v>
                </c:pt>
                <c:pt idx="4">
                  <c:v>2.7725579999999992</c:v>
                </c:pt>
                <c:pt idx="5">
                  <c:v>6.3289979999999995</c:v>
                </c:pt>
                <c:pt idx="6">
                  <c:v>5.3299979999999998</c:v>
                </c:pt>
                <c:pt idx="7">
                  <c:v>4.3309979999999992</c:v>
                </c:pt>
                <c:pt idx="8">
                  <c:v>2.332997999999999</c:v>
                </c:pt>
                <c:pt idx="9">
                  <c:v>1.3339979999999989</c:v>
                </c:pt>
                <c:pt idx="10">
                  <c:v>0.3349979999999988</c:v>
                </c:pt>
                <c:pt idx="11">
                  <c:v>0.3349979999999988</c:v>
                </c:pt>
                <c:pt idx="12">
                  <c:v>-1.6630020000000012</c:v>
                </c:pt>
                <c:pt idx="13">
                  <c:v>-3.6610020000000012</c:v>
                </c:pt>
                <c:pt idx="14">
                  <c:v>-4.6600020000000013</c:v>
                </c:pt>
                <c:pt idx="15">
                  <c:v>-6.6580020000000015</c:v>
                </c:pt>
                <c:pt idx="16">
                  <c:v>-8.6560020000000009</c:v>
                </c:pt>
                <c:pt idx="17">
                  <c:v>-0.52414200000000122</c:v>
                </c:pt>
                <c:pt idx="18">
                  <c:v>6.6286979999999982</c:v>
                </c:pt>
                <c:pt idx="19">
                  <c:v>4.630697999999998</c:v>
                </c:pt>
                <c:pt idx="20">
                  <c:v>2.6326979999999978</c:v>
                </c:pt>
                <c:pt idx="21">
                  <c:v>0.63469799999999776</c:v>
                </c:pt>
                <c:pt idx="22">
                  <c:v>-1.3633020000000022</c:v>
                </c:pt>
                <c:pt idx="23">
                  <c:v>7.1927999999997549E-2</c:v>
                </c:pt>
                <c:pt idx="24">
                  <c:v>2.5061579999999974</c:v>
                </c:pt>
                <c:pt idx="25">
                  <c:v>4.6466819999999966</c:v>
                </c:pt>
                <c:pt idx="26">
                  <c:v>2.6486819999999964</c:v>
                </c:pt>
                <c:pt idx="27">
                  <c:v>0.65068199999999643</c:v>
                </c:pt>
                <c:pt idx="28">
                  <c:v>2.085911999999996</c:v>
                </c:pt>
                <c:pt idx="29">
                  <c:v>3.900095999999996</c:v>
                </c:pt>
                <c:pt idx="30">
                  <c:v>1.902095999999996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1</xdr:row>
      <xdr:rowOff>38100</xdr:rowOff>
    </xdr:from>
    <xdr:to>
      <xdr:col>5</xdr:col>
      <xdr:colOff>1207770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2550" y="133350"/>
          <a:ext cx="360045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701146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800100</xdr:colOff>
      <xdr:row>1</xdr:row>
      <xdr:rowOff>19051</xdr:rowOff>
    </xdr:from>
    <xdr:to>
      <xdr:col>5</xdr:col>
      <xdr:colOff>857250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14301"/>
          <a:ext cx="36766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213359</xdr:colOff>
      <xdr:row>3</xdr:row>
      <xdr:rowOff>6666</xdr:rowOff>
    </xdr:from>
    <xdr:to>
      <xdr:col>13</xdr:col>
      <xdr:colOff>99060</xdr:colOff>
      <xdr:row>21</xdr:row>
      <xdr:rowOff>20955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674370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731520</xdr:colOff>
      <xdr:row>1</xdr:row>
      <xdr:rowOff>28575</xdr:rowOff>
    </xdr:from>
    <xdr:to>
      <xdr:col>4</xdr:col>
      <xdr:colOff>1798320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80160" y="150495"/>
          <a:ext cx="3086100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14</xdr:col>
      <xdr:colOff>438149</xdr:colOff>
      <xdr:row>21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4"/>
  <sheetViews>
    <sheetView showGridLines="0" workbookViewId="0">
      <pane ySplit="6" topLeftCell="A7" activePane="bottomLeft" state="frozen"/>
      <selection pane="bottomLeft" activeCell="H20" sqref="H20"/>
    </sheetView>
  </sheetViews>
  <sheetFormatPr defaultRowHeight="14.4" x14ac:dyDescent="0.3"/>
  <cols>
    <col min="1" max="1" width="2.88671875" customWidth="1"/>
    <col min="2" max="2" width="5" style="10" customWidth="1"/>
    <col min="3" max="3" width="13.33203125" customWidth="1"/>
    <col min="4" max="4" width="14.88671875" style="70" customWidth="1"/>
    <col min="5" max="5" width="22.109375" style="71" customWidth="1"/>
    <col min="6" max="6" width="22" style="72" customWidth="1"/>
    <col min="7" max="7" width="20.109375" customWidth="1"/>
    <col min="8" max="8" width="16.44140625" bestFit="1" customWidth="1"/>
    <col min="9" max="9" width="10" style="73" customWidth="1"/>
    <col min="10" max="10" width="12" style="73" bestFit="1" customWidth="1"/>
    <col min="11" max="11" width="11.5546875" customWidth="1"/>
    <col min="12" max="12" width="11.44140625" style="74" customWidth="1"/>
    <col min="13" max="13" width="11.44140625" style="73" bestFit="1" customWidth="1"/>
    <col min="14" max="14" width="12.44140625" style="73" customWidth="1"/>
    <col min="15" max="15" width="12" style="75" customWidth="1"/>
  </cols>
  <sheetData>
    <row r="1" spans="2:15" ht="11.25" customHeight="1" thickBot="1" x14ac:dyDescent="0.35"/>
    <row r="2" spans="2:15" ht="30" customHeight="1" x14ac:dyDescent="0.3">
      <c r="B2" s="223"/>
      <c r="C2" s="224"/>
      <c r="D2" s="224"/>
      <c r="E2" s="224"/>
      <c r="F2" s="225"/>
      <c r="G2" s="214" t="s">
        <v>30</v>
      </c>
      <c r="H2" s="80" t="s">
        <v>31</v>
      </c>
      <c r="I2" s="81">
        <v>100</v>
      </c>
      <c r="J2" s="80" t="s">
        <v>39</v>
      </c>
      <c r="K2" s="81">
        <f>N38+I2</f>
        <v>89.507999999999996</v>
      </c>
      <c r="L2" s="217" t="s">
        <v>33</v>
      </c>
      <c r="M2" s="218"/>
      <c r="N2" s="82">
        <f>I38</f>
        <v>104</v>
      </c>
    </row>
    <row r="3" spans="2:15" ht="30" customHeight="1" x14ac:dyDescent="0.3">
      <c r="B3" s="226"/>
      <c r="C3" s="227"/>
      <c r="D3" s="227"/>
      <c r="E3" s="227"/>
      <c r="F3" s="228"/>
      <c r="G3" s="215"/>
      <c r="H3" s="83" t="s">
        <v>16</v>
      </c>
      <c r="I3" s="84">
        <v>45901</v>
      </c>
      <c r="J3" s="85" t="s">
        <v>34</v>
      </c>
      <c r="K3" s="92">
        <f>K2-I2</f>
        <v>-10.492000000000004</v>
      </c>
      <c r="L3" s="219" t="s">
        <v>28</v>
      </c>
      <c r="M3" s="220"/>
      <c r="N3" s="87">
        <f>K3/N2*100</f>
        <v>-10.088461538461543</v>
      </c>
    </row>
    <row r="4" spans="2:15" ht="30" customHeight="1" thickBot="1" x14ac:dyDescent="0.35">
      <c r="B4" s="229"/>
      <c r="C4" s="230"/>
      <c r="D4" s="230"/>
      <c r="E4" s="230"/>
      <c r="F4" s="231"/>
      <c r="G4" s="216"/>
      <c r="H4" s="88" t="s">
        <v>35</v>
      </c>
      <c r="I4" s="89">
        <v>26</v>
      </c>
      <c r="J4" s="88" t="s">
        <v>36</v>
      </c>
      <c r="K4" s="90">
        <f>K3/I2*100</f>
        <v>-10.492000000000004</v>
      </c>
      <c r="L4" s="221" t="s">
        <v>29</v>
      </c>
      <c r="M4" s="222"/>
      <c r="N4" s="91">
        <f>K3/I2*100</f>
        <v>-10.492000000000004</v>
      </c>
    </row>
    <row r="5" spans="2:15" ht="7.5" customHeight="1" x14ac:dyDescent="0.3">
      <c r="K5" s="77"/>
      <c r="L5" s="76"/>
      <c r="M5" s="78"/>
      <c r="N5" s="79"/>
      <c r="O5" s="79"/>
    </row>
    <row r="6" spans="2:15" ht="15.6" x14ac:dyDescent="0.3">
      <c r="B6" s="167" t="s">
        <v>0</v>
      </c>
      <c r="C6" s="93" t="s">
        <v>1</v>
      </c>
      <c r="D6" s="7" t="s">
        <v>53</v>
      </c>
      <c r="E6" s="94" t="s">
        <v>2</v>
      </c>
      <c r="F6" s="7" t="s">
        <v>3</v>
      </c>
      <c r="G6" s="7" t="s">
        <v>4</v>
      </c>
      <c r="H6" s="12" t="s">
        <v>5</v>
      </c>
      <c r="I6" s="12" t="s">
        <v>20</v>
      </c>
      <c r="J6" s="12" t="s">
        <v>22</v>
      </c>
      <c r="K6" s="12" t="s">
        <v>23</v>
      </c>
      <c r="L6" s="12" t="s">
        <v>24</v>
      </c>
      <c r="M6" s="12" t="s">
        <v>25</v>
      </c>
      <c r="N6" s="95" t="s">
        <v>21</v>
      </c>
      <c r="O6"/>
    </row>
    <row r="7" spans="2:15" s="51" customFormat="1" x14ac:dyDescent="0.3">
      <c r="B7" s="168">
        <v>1</v>
      </c>
      <c r="C7" s="53">
        <f>I3</f>
        <v>45901</v>
      </c>
      <c r="D7" s="58" t="s">
        <v>54</v>
      </c>
      <c r="E7" s="58" t="s">
        <v>55</v>
      </c>
      <c r="F7" s="1" t="s">
        <v>40</v>
      </c>
      <c r="G7" s="54" t="s">
        <v>41</v>
      </c>
      <c r="H7" s="125">
        <v>2.2999999999999998</v>
      </c>
      <c r="I7" s="55">
        <v>4</v>
      </c>
      <c r="J7" s="6" t="s">
        <v>46</v>
      </c>
      <c r="K7" s="56" t="s">
        <v>42</v>
      </c>
      <c r="L7" s="3">
        <f t="shared" ref="L7:L19" si="0">IF(K7="w",(H7-1)*I7,-I7)</f>
        <v>5.1999999999999993</v>
      </c>
      <c r="M7" s="127">
        <f t="shared" ref="M7:M19" si="1">IF(K7="w",(L7/100*2),0)</f>
        <v>0.10399999999999998</v>
      </c>
      <c r="N7" s="128">
        <f t="shared" ref="N7:N19" si="2">L7-M7</f>
        <v>5.0959999999999992</v>
      </c>
      <c r="O7" s="52"/>
    </row>
    <row r="8" spans="2:15" s="51" customFormat="1" x14ac:dyDescent="0.3">
      <c r="B8" s="168">
        <v>2</v>
      </c>
      <c r="C8" s="142">
        <f t="shared" ref="C8" si="3">C7+1</f>
        <v>45902</v>
      </c>
      <c r="D8" s="145" t="s">
        <v>62</v>
      </c>
      <c r="E8" s="145"/>
      <c r="F8" s="144"/>
      <c r="G8" s="145"/>
      <c r="H8" s="146"/>
      <c r="I8" s="147"/>
      <c r="J8" s="148"/>
      <c r="K8" s="149"/>
      <c r="L8" s="150">
        <f t="shared" si="0"/>
        <v>0</v>
      </c>
      <c r="M8" s="151">
        <f t="shared" si="1"/>
        <v>0</v>
      </c>
      <c r="N8" s="152">
        <f t="shared" si="2"/>
        <v>0</v>
      </c>
      <c r="O8" s="52"/>
    </row>
    <row r="9" spans="2:15" s="51" customFormat="1" x14ac:dyDescent="0.3">
      <c r="B9" s="168">
        <v>3</v>
      </c>
      <c r="C9" s="153">
        <f>C8+1</f>
        <v>45903</v>
      </c>
      <c r="D9" s="145" t="s">
        <v>62</v>
      </c>
      <c r="E9" s="145"/>
      <c r="F9" s="144"/>
      <c r="G9" s="145"/>
      <c r="H9" s="146"/>
      <c r="I9" s="154"/>
      <c r="J9" s="155"/>
      <c r="K9" s="156"/>
      <c r="L9" s="157">
        <f t="shared" si="0"/>
        <v>0</v>
      </c>
      <c r="M9" s="158">
        <f t="shared" si="1"/>
        <v>0</v>
      </c>
      <c r="N9" s="159">
        <f t="shared" si="2"/>
        <v>0</v>
      </c>
      <c r="O9" s="52"/>
    </row>
    <row r="10" spans="2:15" s="51" customFormat="1" x14ac:dyDescent="0.3">
      <c r="B10" s="168">
        <v>4</v>
      </c>
      <c r="C10" s="53">
        <f>C9+1</f>
        <v>45904</v>
      </c>
      <c r="D10" s="58" t="s">
        <v>63</v>
      </c>
      <c r="E10" s="58" t="s">
        <v>64</v>
      </c>
      <c r="F10" s="1" t="s">
        <v>65</v>
      </c>
      <c r="G10" s="54" t="s">
        <v>66</v>
      </c>
      <c r="H10" s="126">
        <v>1.9</v>
      </c>
      <c r="I10" s="55">
        <v>4</v>
      </c>
      <c r="J10" s="6" t="s">
        <v>69</v>
      </c>
      <c r="K10" s="56" t="s">
        <v>42</v>
      </c>
      <c r="L10" s="3">
        <f t="shared" si="0"/>
        <v>3.5999999999999996</v>
      </c>
      <c r="M10" s="127">
        <f t="shared" si="1"/>
        <v>7.1999999999999995E-2</v>
      </c>
      <c r="N10" s="128">
        <f t="shared" si="2"/>
        <v>3.5279999999999996</v>
      </c>
      <c r="O10" s="52"/>
    </row>
    <row r="11" spans="2:15" s="51" customFormat="1" x14ac:dyDescent="0.3">
      <c r="B11" s="168">
        <v>5</v>
      </c>
      <c r="C11" s="62">
        <f t="shared" ref="C11:C37" si="4">C10+1</f>
        <v>45905</v>
      </c>
      <c r="D11" s="58" t="s">
        <v>63</v>
      </c>
      <c r="E11" s="58" t="s">
        <v>70</v>
      </c>
      <c r="F11" s="1" t="s">
        <v>40</v>
      </c>
      <c r="G11" s="58" t="s">
        <v>41</v>
      </c>
      <c r="H11" s="126">
        <v>2.12</v>
      </c>
      <c r="I11" s="55">
        <v>4</v>
      </c>
      <c r="J11" s="6" t="s">
        <v>71</v>
      </c>
      <c r="K11" s="56" t="s">
        <v>44</v>
      </c>
      <c r="L11" s="3">
        <f t="shared" si="0"/>
        <v>-4</v>
      </c>
      <c r="M11" s="127">
        <f t="shared" si="1"/>
        <v>0</v>
      </c>
      <c r="N11" s="128">
        <f t="shared" si="2"/>
        <v>-4</v>
      </c>
      <c r="O11" s="52"/>
    </row>
    <row r="12" spans="2:15" s="51" customFormat="1" x14ac:dyDescent="0.3">
      <c r="B12" s="168">
        <v>6</v>
      </c>
      <c r="C12" s="53">
        <f t="shared" si="4"/>
        <v>45906</v>
      </c>
      <c r="D12" s="58" t="s">
        <v>63</v>
      </c>
      <c r="E12" s="58" t="s">
        <v>74</v>
      </c>
      <c r="F12" s="1" t="s">
        <v>40</v>
      </c>
      <c r="G12" s="58" t="s">
        <v>41</v>
      </c>
      <c r="H12" s="126">
        <v>2.1</v>
      </c>
      <c r="I12" s="55">
        <v>4</v>
      </c>
      <c r="J12" s="6" t="s">
        <v>45</v>
      </c>
      <c r="K12" s="56" t="s">
        <v>42</v>
      </c>
      <c r="L12" s="3">
        <f t="shared" si="0"/>
        <v>4.4000000000000004</v>
      </c>
      <c r="M12" s="127">
        <f t="shared" si="1"/>
        <v>8.8000000000000009E-2</v>
      </c>
      <c r="N12" s="128">
        <f t="shared" si="2"/>
        <v>4.3120000000000003</v>
      </c>
      <c r="O12" s="52"/>
    </row>
    <row r="13" spans="2:15" s="51" customFormat="1" x14ac:dyDescent="0.3">
      <c r="B13" s="168">
        <v>7</v>
      </c>
      <c r="C13" s="53">
        <f t="shared" si="4"/>
        <v>45907</v>
      </c>
      <c r="D13" s="58" t="s">
        <v>63</v>
      </c>
      <c r="E13" s="58" t="s">
        <v>77</v>
      </c>
      <c r="F13" s="1" t="s">
        <v>82</v>
      </c>
      <c r="G13" s="54" t="s">
        <v>83</v>
      </c>
      <c r="H13" s="125">
        <v>2.6</v>
      </c>
      <c r="I13" s="55">
        <v>4</v>
      </c>
      <c r="J13" s="6" t="s">
        <v>78</v>
      </c>
      <c r="K13" s="56" t="s">
        <v>42</v>
      </c>
      <c r="L13" s="57">
        <f t="shared" si="0"/>
        <v>6.4</v>
      </c>
      <c r="M13" s="131">
        <f t="shared" si="1"/>
        <v>0.128</v>
      </c>
      <c r="N13" s="132">
        <f t="shared" si="2"/>
        <v>6.2720000000000002</v>
      </c>
      <c r="O13" s="52"/>
    </row>
    <row r="14" spans="2:15" s="51" customFormat="1" x14ac:dyDescent="0.3">
      <c r="B14" s="168">
        <v>8</v>
      </c>
      <c r="C14" s="53">
        <f t="shared" si="4"/>
        <v>45908</v>
      </c>
      <c r="D14" s="58" t="s">
        <v>63</v>
      </c>
      <c r="E14" s="58" t="s">
        <v>79</v>
      </c>
      <c r="F14" s="1" t="s">
        <v>84</v>
      </c>
      <c r="G14" s="54" t="s">
        <v>85</v>
      </c>
      <c r="H14" s="125">
        <v>2.72</v>
      </c>
      <c r="I14" s="55">
        <v>4</v>
      </c>
      <c r="J14" s="6" t="s">
        <v>95</v>
      </c>
      <c r="K14" s="56" t="s">
        <v>44</v>
      </c>
      <c r="L14" s="3">
        <f t="shared" si="0"/>
        <v>-4</v>
      </c>
      <c r="M14" s="127">
        <f t="shared" si="1"/>
        <v>0</v>
      </c>
      <c r="N14" s="128">
        <f t="shared" si="2"/>
        <v>-4</v>
      </c>
      <c r="O14" s="52"/>
    </row>
    <row r="15" spans="2:15" s="51" customFormat="1" x14ac:dyDescent="0.3">
      <c r="B15" s="168">
        <v>9</v>
      </c>
      <c r="C15" s="63">
        <f t="shared" si="4"/>
        <v>45909</v>
      </c>
      <c r="D15" s="58" t="s">
        <v>63</v>
      </c>
      <c r="E15" s="58" t="s">
        <v>92</v>
      </c>
      <c r="F15" s="1" t="s">
        <v>93</v>
      </c>
      <c r="G15" s="58" t="s">
        <v>94</v>
      </c>
      <c r="H15" s="126">
        <v>4</v>
      </c>
      <c r="I15" s="55">
        <v>4</v>
      </c>
      <c r="J15" s="6" t="s">
        <v>96</v>
      </c>
      <c r="K15" s="135" t="s">
        <v>44</v>
      </c>
      <c r="L15" s="61">
        <f t="shared" si="0"/>
        <v>-4</v>
      </c>
      <c r="M15" s="129">
        <f t="shared" si="1"/>
        <v>0</v>
      </c>
      <c r="N15" s="130">
        <f t="shared" si="2"/>
        <v>-4</v>
      </c>
      <c r="O15" s="52"/>
    </row>
    <row r="16" spans="2:15" s="51" customFormat="1" x14ac:dyDescent="0.3">
      <c r="B16" s="168">
        <v>10</v>
      </c>
      <c r="C16" s="142">
        <f t="shared" si="4"/>
        <v>45910</v>
      </c>
      <c r="D16" s="145" t="s">
        <v>62</v>
      </c>
      <c r="E16" s="145"/>
      <c r="F16" s="144"/>
      <c r="G16" s="145"/>
      <c r="H16" s="146"/>
      <c r="I16" s="147"/>
      <c r="J16" s="148"/>
      <c r="K16" s="149"/>
      <c r="L16" s="150">
        <v>0</v>
      </c>
      <c r="M16" s="151">
        <f t="shared" si="1"/>
        <v>0</v>
      </c>
      <c r="N16" s="152">
        <f t="shared" si="2"/>
        <v>0</v>
      </c>
      <c r="O16" s="52"/>
    </row>
    <row r="17" spans="2:15" s="51" customFormat="1" x14ac:dyDescent="0.3">
      <c r="B17" s="168">
        <v>11</v>
      </c>
      <c r="C17" s="142">
        <f t="shared" si="4"/>
        <v>45911</v>
      </c>
      <c r="D17" s="145" t="s">
        <v>62</v>
      </c>
      <c r="E17" s="145"/>
      <c r="F17" s="144"/>
      <c r="G17" s="145"/>
      <c r="H17" s="146"/>
      <c r="I17" s="147"/>
      <c r="J17" s="148"/>
      <c r="K17" s="149"/>
      <c r="L17" s="150">
        <f t="shared" si="0"/>
        <v>0</v>
      </c>
      <c r="M17" s="151">
        <f t="shared" si="1"/>
        <v>0</v>
      </c>
      <c r="N17" s="152">
        <f t="shared" si="2"/>
        <v>0</v>
      </c>
      <c r="O17" s="52"/>
    </row>
    <row r="18" spans="2:15" s="51" customFormat="1" x14ac:dyDescent="0.3">
      <c r="B18" s="168">
        <v>12</v>
      </c>
      <c r="C18" s="63">
        <f t="shared" si="4"/>
        <v>45912</v>
      </c>
      <c r="D18" s="58" t="s">
        <v>108</v>
      </c>
      <c r="E18" s="58" t="s">
        <v>141</v>
      </c>
      <c r="F18" s="1" t="s">
        <v>93</v>
      </c>
      <c r="G18" s="58" t="s">
        <v>142</v>
      </c>
      <c r="H18" s="126">
        <v>4.0999999999999996</v>
      </c>
      <c r="I18" s="59">
        <v>4</v>
      </c>
      <c r="J18" s="64" t="s">
        <v>45</v>
      </c>
      <c r="K18" s="60" t="s">
        <v>44</v>
      </c>
      <c r="L18" s="61">
        <f t="shared" si="0"/>
        <v>-4</v>
      </c>
      <c r="M18" s="129">
        <f t="shared" si="1"/>
        <v>0</v>
      </c>
      <c r="N18" s="130">
        <f t="shared" si="2"/>
        <v>-4</v>
      </c>
      <c r="O18" s="52"/>
    </row>
    <row r="19" spans="2:15" s="51" customFormat="1" x14ac:dyDescent="0.3">
      <c r="B19" s="168">
        <v>13</v>
      </c>
      <c r="C19" s="63">
        <f t="shared" si="4"/>
        <v>45913</v>
      </c>
      <c r="D19" s="58" t="s">
        <v>105</v>
      </c>
      <c r="E19" s="58" t="s">
        <v>139</v>
      </c>
      <c r="F19" s="1" t="s">
        <v>84</v>
      </c>
      <c r="G19" s="58" t="s">
        <v>140</v>
      </c>
      <c r="H19" s="126">
        <v>2.7</v>
      </c>
      <c r="I19" s="59">
        <v>4</v>
      </c>
      <c r="J19" s="64" t="s">
        <v>75</v>
      </c>
      <c r="K19" s="60" t="s">
        <v>44</v>
      </c>
      <c r="L19" s="61">
        <f t="shared" si="0"/>
        <v>-4</v>
      </c>
      <c r="M19" s="129">
        <f t="shared" si="1"/>
        <v>0</v>
      </c>
      <c r="N19" s="130">
        <f t="shared" si="2"/>
        <v>-4</v>
      </c>
      <c r="O19" s="52"/>
    </row>
    <row r="20" spans="2:15" s="51" customFormat="1" x14ac:dyDescent="0.3">
      <c r="B20" s="168">
        <v>14</v>
      </c>
      <c r="C20" s="63">
        <f t="shared" si="4"/>
        <v>45914</v>
      </c>
      <c r="D20" s="58" t="s">
        <v>105</v>
      </c>
      <c r="E20" s="58" t="s">
        <v>136</v>
      </c>
      <c r="F20" s="1" t="s">
        <v>93</v>
      </c>
      <c r="G20" s="58" t="s">
        <v>137</v>
      </c>
      <c r="H20" s="126">
        <v>2.5</v>
      </c>
      <c r="I20" s="59">
        <v>4</v>
      </c>
      <c r="J20" s="64" t="s">
        <v>138</v>
      </c>
      <c r="K20" s="60" t="s">
        <v>42</v>
      </c>
      <c r="L20" s="61">
        <f t="shared" ref="L20:L36" si="5">IF(K20="w",(H20-1)*I20,-I20)</f>
        <v>6</v>
      </c>
      <c r="M20" s="129">
        <f t="shared" ref="M20:M36" si="6">IF(K20="w",(L20/100*2),0)</f>
        <v>0.12</v>
      </c>
      <c r="N20" s="130">
        <f t="shared" ref="N20:N36" si="7">L20-M20</f>
        <v>5.88</v>
      </c>
      <c r="O20" s="52"/>
    </row>
    <row r="21" spans="2:15" s="51" customFormat="1" x14ac:dyDescent="0.3">
      <c r="B21" s="168">
        <v>15</v>
      </c>
      <c r="C21" s="63">
        <f t="shared" si="4"/>
        <v>45915</v>
      </c>
      <c r="D21" s="58" t="s">
        <v>123</v>
      </c>
      <c r="E21" s="58" t="s">
        <v>134</v>
      </c>
      <c r="F21" s="1" t="s">
        <v>84</v>
      </c>
      <c r="G21" s="58" t="s">
        <v>135</v>
      </c>
      <c r="H21" s="126">
        <v>2.78</v>
      </c>
      <c r="I21" s="59">
        <v>4</v>
      </c>
      <c r="J21" s="64" t="s">
        <v>75</v>
      </c>
      <c r="K21" s="60" t="s">
        <v>44</v>
      </c>
      <c r="L21" s="61">
        <f t="shared" si="5"/>
        <v>-4</v>
      </c>
      <c r="M21" s="129">
        <f t="shared" si="6"/>
        <v>0</v>
      </c>
      <c r="N21" s="130">
        <f t="shared" si="7"/>
        <v>-4</v>
      </c>
      <c r="O21" s="52"/>
    </row>
    <row r="22" spans="2:15" s="51" customFormat="1" x14ac:dyDescent="0.3">
      <c r="B22" s="168">
        <v>16</v>
      </c>
      <c r="C22" s="63">
        <f t="shared" si="4"/>
        <v>45916</v>
      </c>
      <c r="D22" s="58" t="s">
        <v>115</v>
      </c>
      <c r="E22" s="58" t="s">
        <v>132</v>
      </c>
      <c r="F22" s="1" t="s">
        <v>93</v>
      </c>
      <c r="G22" s="58" t="s">
        <v>133</v>
      </c>
      <c r="H22" s="126">
        <v>2.78</v>
      </c>
      <c r="I22" s="59">
        <v>4</v>
      </c>
      <c r="J22" s="64" t="s">
        <v>73</v>
      </c>
      <c r="K22" s="60" t="s">
        <v>44</v>
      </c>
      <c r="L22" s="61">
        <f t="shared" si="5"/>
        <v>-4</v>
      </c>
      <c r="M22" s="129">
        <f t="shared" si="6"/>
        <v>0</v>
      </c>
      <c r="N22" s="130">
        <f t="shared" si="7"/>
        <v>-4</v>
      </c>
      <c r="O22" s="52"/>
    </row>
    <row r="23" spans="2:15" s="51" customFormat="1" x14ac:dyDescent="0.3">
      <c r="B23" s="210">
        <v>17</v>
      </c>
      <c r="C23" s="212">
        <f t="shared" si="4"/>
        <v>45917</v>
      </c>
      <c r="D23" s="213" t="s">
        <v>115</v>
      </c>
      <c r="E23" s="213" t="s">
        <v>128</v>
      </c>
      <c r="F23" s="1" t="s">
        <v>129</v>
      </c>
      <c r="G23" s="58" t="s">
        <v>66</v>
      </c>
      <c r="H23" s="126">
        <v>2.2599999999999998</v>
      </c>
      <c r="I23" s="59">
        <v>2</v>
      </c>
      <c r="J23" s="64" t="s">
        <v>130</v>
      </c>
      <c r="K23" s="60" t="s">
        <v>42</v>
      </c>
      <c r="L23" s="61">
        <f t="shared" si="5"/>
        <v>2.5199999999999996</v>
      </c>
      <c r="M23" s="129">
        <f t="shared" si="6"/>
        <v>5.0399999999999993E-2</v>
      </c>
      <c r="N23" s="130">
        <f t="shared" si="7"/>
        <v>2.4695999999999998</v>
      </c>
      <c r="O23" s="52"/>
    </row>
    <row r="24" spans="2:15" s="51" customFormat="1" x14ac:dyDescent="0.3">
      <c r="B24" s="211"/>
      <c r="C24" s="211"/>
      <c r="D24" s="211"/>
      <c r="E24" s="211"/>
      <c r="F24" s="1" t="s">
        <v>131</v>
      </c>
      <c r="G24" s="58" t="s">
        <v>66</v>
      </c>
      <c r="H24" s="126">
        <v>2.36</v>
      </c>
      <c r="I24" s="59">
        <v>2</v>
      </c>
      <c r="J24" s="64" t="s">
        <v>68</v>
      </c>
      <c r="K24" s="60" t="s">
        <v>42</v>
      </c>
      <c r="L24" s="61">
        <f t="shared" ref="L24" si="8">IF(K24="w",(H24-1)*I24,-I24)</f>
        <v>2.7199999999999998</v>
      </c>
      <c r="M24" s="129">
        <f t="shared" ref="M24" si="9">IF(K24="w",(L24/100*2),0)</f>
        <v>5.4399999999999997E-2</v>
      </c>
      <c r="N24" s="130">
        <f t="shared" ref="N24" si="10">L24-M24</f>
        <v>2.6656</v>
      </c>
      <c r="O24" s="52"/>
    </row>
    <row r="25" spans="2:15" s="51" customFormat="1" x14ac:dyDescent="0.3">
      <c r="B25" s="168">
        <v>18</v>
      </c>
      <c r="C25" s="63">
        <f>C23+1</f>
        <v>45918</v>
      </c>
      <c r="D25" s="58" t="s">
        <v>115</v>
      </c>
      <c r="E25" s="58" t="s">
        <v>126</v>
      </c>
      <c r="F25" s="1" t="s">
        <v>118</v>
      </c>
      <c r="G25" s="58" t="s">
        <v>127</v>
      </c>
      <c r="H25" s="126">
        <v>5.0999999999999996</v>
      </c>
      <c r="I25" s="59">
        <v>4</v>
      </c>
      <c r="J25" s="64" t="s">
        <v>45</v>
      </c>
      <c r="K25" s="60" t="s">
        <v>44</v>
      </c>
      <c r="L25" s="61">
        <f t="shared" si="5"/>
        <v>-4</v>
      </c>
      <c r="M25" s="129">
        <f t="shared" si="6"/>
        <v>0</v>
      </c>
      <c r="N25" s="130">
        <f t="shared" si="7"/>
        <v>-4</v>
      </c>
      <c r="O25" s="52"/>
    </row>
    <row r="26" spans="2:15" s="51" customFormat="1" x14ac:dyDescent="0.3">
      <c r="B26" s="168">
        <v>19</v>
      </c>
      <c r="C26" s="63">
        <f t="shared" si="4"/>
        <v>45919</v>
      </c>
      <c r="D26" s="58" t="s">
        <v>123</v>
      </c>
      <c r="E26" s="58" t="s">
        <v>124</v>
      </c>
      <c r="F26" s="1" t="s">
        <v>84</v>
      </c>
      <c r="G26" s="58" t="s">
        <v>125</v>
      </c>
      <c r="H26" s="126">
        <v>2.9</v>
      </c>
      <c r="I26" s="59">
        <v>4</v>
      </c>
      <c r="J26" s="64" t="s">
        <v>47</v>
      </c>
      <c r="K26" s="60" t="s">
        <v>42</v>
      </c>
      <c r="L26" s="61">
        <f t="shared" si="5"/>
        <v>7.6</v>
      </c>
      <c r="M26" s="129">
        <f t="shared" si="6"/>
        <v>0.152</v>
      </c>
      <c r="N26" s="130">
        <f t="shared" si="7"/>
        <v>7.4479999999999995</v>
      </c>
      <c r="O26" s="52"/>
    </row>
    <row r="27" spans="2:15" s="51" customFormat="1" x14ac:dyDescent="0.3">
      <c r="B27" s="168">
        <v>20</v>
      </c>
      <c r="C27" s="63">
        <f t="shared" si="4"/>
        <v>45920</v>
      </c>
      <c r="D27" s="58" t="s">
        <v>105</v>
      </c>
      <c r="E27" s="58" t="s">
        <v>147</v>
      </c>
      <c r="F27" s="1" t="s">
        <v>110</v>
      </c>
      <c r="G27" s="58" t="s">
        <v>148</v>
      </c>
      <c r="H27" s="126">
        <v>1.97</v>
      </c>
      <c r="I27" s="59">
        <v>4</v>
      </c>
      <c r="J27" s="64" t="s">
        <v>46</v>
      </c>
      <c r="K27" s="60" t="s">
        <v>44</v>
      </c>
      <c r="L27" s="61">
        <f t="shared" si="5"/>
        <v>-4</v>
      </c>
      <c r="M27" s="129">
        <f t="shared" si="6"/>
        <v>0</v>
      </c>
      <c r="N27" s="130">
        <f t="shared" si="7"/>
        <v>-4</v>
      </c>
      <c r="O27" s="52"/>
    </row>
    <row r="28" spans="2:15" s="51" customFormat="1" x14ac:dyDescent="0.3">
      <c r="B28" s="168">
        <v>21</v>
      </c>
      <c r="C28" s="63">
        <f t="shared" si="4"/>
        <v>45921</v>
      </c>
      <c r="D28" s="58" t="s">
        <v>105</v>
      </c>
      <c r="E28" s="58" t="s">
        <v>152</v>
      </c>
      <c r="F28" s="1" t="s">
        <v>93</v>
      </c>
      <c r="G28" s="58" t="s">
        <v>153</v>
      </c>
      <c r="H28" s="126">
        <v>3.15</v>
      </c>
      <c r="I28" s="59">
        <v>4</v>
      </c>
      <c r="J28" s="64" t="s">
        <v>43</v>
      </c>
      <c r="K28" s="60" t="s">
        <v>44</v>
      </c>
      <c r="L28" s="61">
        <f t="shared" si="5"/>
        <v>-4</v>
      </c>
      <c r="M28" s="129">
        <f t="shared" si="6"/>
        <v>0</v>
      </c>
      <c r="N28" s="130">
        <f t="shared" si="7"/>
        <v>-4</v>
      </c>
      <c r="O28" s="52"/>
    </row>
    <row r="29" spans="2:15" s="51" customFormat="1" x14ac:dyDescent="0.3">
      <c r="B29" s="168">
        <v>22</v>
      </c>
      <c r="C29" s="63">
        <f t="shared" si="4"/>
        <v>45922</v>
      </c>
      <c r="D29" s="58" t="s">
        <v>123</v>
      </c>
      <c r="E29" s="58" t="s">
        <v>157</v>
      </c>
      <c r="F29" s="1" t="s">
        <v>118</v>
      </c>
      <c r="G29" s="58" t="s">
        <v>158</v>
      </c>
      <c r="H29" s="126">
        <v>2</v>
      </c>
      <c r="I29" s="59">
        <v>4</v>
      </c>
      <c r="J29" s="64" t="s">
        <v>114</v>
      </c>
      <c r="K29" s="60" t="s">
        <v>44</v>
      </c>
      <c r="L29" s="61">
        <f t="shared" si="5"/>
        <v>-4</v>
      </c>
      <c r="M29" s="129">
        <f t="shared" si="6"/>
        <v>0</v>
      </c>
      <c r="N29" s="130">
        <f t="shared" si="7"/>
        <v>-4</v>
      </c>
      <c r="O29" s="52"/>
    </row>
    <row r="30" spans="2:15" s="51" customFormat="1" x14ac:dyDescent="0.3">
      <c r="B30" s="191">
        <v>23</v>
      </c>
      <c r="C30" s="192">
        <f t="shared" si="4"/>
        <v>45923</v>
      </c>
      <c r="D30" s="193" t="s">
        <v>108</v>
      </c>
      <c r="E30" s="193" t="s">
        <v>159</v>
      </c>
      <c r="F30" s="1" t="s">
        <v>84</v>
      </c>
      <c r="G30" s="58" t="s">
        <v>113</v>
      </c>
      <c r="H30" s="126">
        <v>2.34</v>
      </c>
      <c r="I30" s="59">
        <v>4</v>
      </c>
      <c r="J30" s="190" t="s">
        <v>45</v>
      </c>
      <c r="K30" s="60" t="s">
        <v>44</v>
      </c>
      <c r="L30" s="61">
        <f t="shared" si="5"/>
        <v>-4</v>
      </c>
      <c r="M30" s="129">
        <f t="shared" si="6"/>
        <v>0</v>
      </c>
      <c r="N30" s="130">
        <f t="shared" si="7"/>
        <v>-4</v>
      </c>
      <c r="O30" s="52"/>
    </row>
    <row r="31" spans="2:15" s="51" customFormat="1" x14ac:dyDescent="0.3">
      <c r="B31" s="168">
        <v>24</v>
      </c>
      <c r="C31" s="63">
        <f>C30+1</f>
        <v>45924</v>
      </c>
      <c r="D31" s="58" t="s">
        <v>172</v>
      </c>
      <c r="E31" s="58" t="s">
        <v>183</v>
      </c>
      <c r="F31" s="1" t="s">
        <v>84</v>
      </c>
      <c r="G31" s="58" t="s">
        <v>184</v>
      </c>
      <c r="H31" s="126">
        <v>2.2599999999999998</v>
      </c>
      <c r="I31" s="59">
        <v>4</v>
      </c>
      <c r="J31" s="64" t="s">
        <v>45</v>
      </c>
      <c r="K31" s="60" t="s">
        <v>44</v>
      </c>
      <c r="L31" s="61">
        <f t="shared" si="5"/>
        <v>-4</v>
      </c>
      <c r="M31" s="129">
        <f t="shared" si="6"/>
        <v>0</v>
      </c>
      <c r="N31" s="130">
        <f t="shared" si="7"/>
        <v>-4</v>
      </c>
      <c r="O31" s="52"/>
    </row>
    <row r="32" spans="2:15" s="51" customFormat="1" x14ac:dyDescent="0.3">
      <c r="B32" s="168">
        <v>25</v>
      </c>
      <c r="C32" s="63">
        <f t="shared" si="4"/>
        <v>45925</v>
      </c>
      <c r="D32" s="58" t="s">
        <v>172</v>
      </c>
      <c r="E32" s="58" t="s">
        <v>181</v>
      </c>
      <c r="F32" s="1" t="s">
        <v>84</v>
      </c>
      <c r="G32" s="58" t="s">
        <v>182</v>
      </c>
      <c r="H32" s="126">
        <v>2.3199999999999998</v>
      </c>
      <c r="I32" s="59">
        <v>4</v>
      </c>
      <c r="J32" s="64" t="s">
        <v>73</v>
      </c>
      <c r="K32" s="60" t="s">
        <v>44</v>
      </c>
      <c r="L32" s="61">
        <f t="shared" si="5"/>
        <v>-4</v>
      </c>
      <c r="M32" s="129">
        <f t="shared" si="6"/>
        <v>0</v>
      </c>
      <c r="N32" s="130">
        <f t="shared" si="7"/>
        <v>-4</v>
      </c>
      <c r="O32" s="52"/>
    </row>
    <row r="33" spans="2:15" s="51" customFormat="1" x14ac:dyDescent="0.3">
      <c r="B33" s="168">
        <v>26</v>
      </c>
      <c r="C33" s="63">
        <f t="shared" si="4"/>
        <v>45926</v>
      </c>
      <c r="D33" s="58" t="s">
        <v>160</v>
      </c>
      <c r="E33" s="58" t="s">
        <v>179</v>
      </c>
      <c r="F33" s="1" t="s">
        <v>103</v>
      </c>
      <c r="G33" s="58" t="s">
        <v>180</v>
      </c>
      <c r="H33" s="126">
        <v>1.87</v>
      </c>
      <c r="I33" s="59">
        <v>4</v>
      </c>
      <c r="J33" s="64" t="s">
        <v>47</v>
      </c>
      <c r="K33" s="60" t="s">
        <v>44</v>
      </c>
      <c r="L33" s="61">
        <f t="shared" si="5"/>
        <v>-4</v>
      </c>
      <c r="M33" s="129">
        <f t="shared" si="6"/>
        <v>0</v>
      </c>
      <c r="N33" s="130">
        <f t="shared" si="7"/>
        <v>-4</v>
      </c>
      <c r="O33" s="52"/>
    </row>
    <row r="34" spans="2:15" s="51" customFormat="1" x14ac:dyDescent="0.3">
      <c r="B34" s="168">
        <v>27</v>
      </c>
      <c r="C34" s="63">
        <f t="shared" si="4"/>
        <v>45927</v>
      </c>
      <c r="D34" s="58" t="s">
        <v>105</v>
      </c>
      <c r="E34" s="58" t="s">
        <v>165</v>
      </c>
      <c r="F34" s="1" t="s">
        <v>118</v>
      </c>
      <c r="G34" s="58" t="s">
        <v>166</v>
      </c>
      <c r="H34" s="126">
        <v>3.7</v>
      </c>
      <c r="I34" s="59">
        <v>4</v>
      </c>
      <c r="J34" s="64" t="s">
        <v>46</v>
      </c>
      <c r="K34" s="60" t="s">
        <v>44</v>
      </c>
      <c r="L34" s="61">
        <f t="shared" si="5"/>
        <v>-4</v>
      </c>
      <c r="M34" s="129">
        <f t="shared" si="6"/>
        <v>0</v>
      </c>
      <c r="N34" s="130">
        <f t="shared" si="7"/>
        <v>-4</v>
      </c>
      <c r="O34" s="52"/>
    </row>
    <row r="35" spans="2:15" s="51" customFormat="1" x14ac:dyDescent="0.3">
      <c r="B35" s="168">
        <v>28</v>
      </c>
      <c r="C35" s="63">
        <f t="shared" si="4"/>
        <v>45928</v>
      </c>
      <c r="D35" s="58" t="s">
        <v>105</v>
      </c>
      <c r="E35" s="58" t="s">
        <v>177</v>
      </c>
      <c r="F35" s="1" t="s">
        <v>84</v>
      </c>
      <c r="G35" s="58" t="s">
        <v>178</v>
      </c>
      <c r="H35" s="126">
        <v>2.1800000000000002</v>
      </c>
      <c r="I35" s="59">
        <v>4</v>
      </c>
      <c r="J35" s="64" t="s">
        <v>47</v>
      </c>
      <c r="K35" s="60" t="s">
        <v>42</v>
      </c>
      <c r="L35" s="61">
        <f t="shared" si="5"/>
        <v>4.7200000000000006</v>
      </c>
      <c r="M35" s="129">
        <f t="shared" si="6"/>
        <v>9.4400000000000012E-2</v>
      </c>
      <c r="N35" s="130">
        <f t="shared" si="7"/>
        <v>4.6256000000000004</v>
      </c>
      <c r="O35" s="52"/>
    </row>
    <row r="36" spans="2:15" s="51" customFormat="1" x14ac:dyDescent="0.3">
      <c r="B36" s="168">
        <v>29</v>
      </c>
      <c r="C36" s="63">
        <f t="shared" si="4"/>
        <v>45929</v>
      </c>
      <c r="D36" s="58" t="s">
        <v>105</v>
      </c>
      <c r="E36" s="58" t="s">
        <v>190</v>
      </c>
      <c r="F36" s="1" t="s">
        <v>110</v>
      </c>
      <c r="G36" s="58" t="s">
        <v>191</v>
      </c>
      <c r="H36" s="126">
        <v>2.42</v>
      </c>
      <c r="I36" s="59">
        <v>4</v>
      </c>
      <c r="J36" s="64" t="s">
        <v>43</v>
      </c>
      <c r="K36" s="60" t="s">
        <v>42</v>
      </c>
      <c r="L36" s="61">
        <f t="shared" si="5"/>
        <v>5.68</v>
      </c>
      <c r="M36" s="129">
        <f t="shared" si="6"/>
        <v>0.11359999999999999</v>
      </c>
      <c r="N36" s="130">
        <f t="shared" si="7"/>
        <v>5.5663999999999998</v>
      </c>
      <c r="O36" s="52"/>
    </row>
    <row r="37" spans="2:15" s="51" customFormat="1" x14ac:dyDescent="0.3">
      <c r="B37" s="168">
        <v>30</v>
      </c>
      <c r="C37" s="63">
        <f t="shared" si="4"/>
        <v>45930</v>
      </c>
      <c r="D37" s="195" t="s">
        <v>115</v>
      </c>
      <c r="E37" s="195" t="s">
        <v>192</v>
      </c>
      <c r="F37" s="1" t="s">
        <v>196</v>
      </c>
      <c r="G37" s="58" t="s">
        <v>66</v>
      </c>
      <c r="H37" s="126">
        <v>2.44</v>
      </c>
      <c r="I37" s="59">
        <v>4</v>
      </c>
      <c r="J37" s="190" t="s">
        <v>46</v>
      </c>
      <c r="K37" s="60" t="s">
        <v>42</v>
      </c>
      <c r="L37" s="61">
        <f t="shared" ref="L37" si="11">IF(K37="w",(H37-1)*I37,-I37)</f>
        <v>5.76</v>
      </c>
      <c r="M37" s="129">
        <f t="shared" ref="M37" si="12">IF(K37="w",(L37/100*2),0)</f>
        <v>0.1152</v>
      </c>
      <c r="N37" s="130">
        <f t="shared" ref="N37" si="13">L37-M37</f>
        <v>5.6448</v>
      </c>
      <c r="O37" s="52"/>
    </row>
    <row r="38" spans="2:15" s="51" customFormat="1" x14ac:dyDescent="0.3">
      <c r="B38" s="169"/>
      <c r="C38" s="170"/>
      <c r="D38" s="171"/>
      <c r="E38" s="172"/>
      <c r="F38" s="173"/>
      <c r="G38" s="173"/>
      <c r="H38" s="173"/>
      <c r="I38" s="174">
        <f>SUM(I7:I37)</f>
        <v>104</v>
      </c>
      <c r="J38" s="175" t="s">
        <v>27</v>
      </c>
      <c r="K38" s="176" t="s">
        <v>11</v>
      </c>
      <c r="L38" s="177">
        <f>SUM(L7:L37)</f>
        <v>-9.4000000000000039</v>
      </c>
      <c r="M38" s="177">
        <f>SUM(M7:M37)</f>
        <v>1.0920000000000001</v>
      </c>
      <c r="N38" s="178">
        <f>L38-M38</f>
        <v>-10.492000000000004</v>
      </c>
      <c r="O38" s="52"/>
    </row>
    <row r="39" spans="2:15" s="51" customFormat="1" x14ac:dyDescent="0.3">
      <c r="B39" s="169"/>
      <c r="C39" s="179"/>
      <c r="D39" s="180"/>
      <c r="E39" s="181"/>
      <c r="F39" s="182"/>
      <c r="G39" s="183"/>
      <c r="H39" s="184"/>
      <c r="I39" s="183"/>
      <c r="J39" s="183"/>
      <c r="K39" s="183"/>
      <c r="L39" s="184"/>
      <c r="M39" s="185"/>
      <c r="N39" s="186"/>
      <c r="O39" s="52"/>
    </row>
    <row r="40" spans="2:15" ht="8.25" customHeight="1" x14ac:dyDescent="0.3">
      <c r="C40" s="70"/>
      <c r="D40" s="71"/>
      <c r="E40" s="72"/>
      <c r="F40"/>
      <c r="H40" s="73"/>
      <c r="J40"/>
      <c r="K40" s="74"/>
      <c r="L40" s="73"/>
      <c r="N40" s="75"/>
      <c r="O40"/>
    </row>
    <row r="41" spans="2:15" x14ac:dyDescent="0.3">
      <c r="C41" s="70"/>
      <c r="D41" s="71"/>
      <c r="E41" s="72"/>
      <c r="F41"/>
      <c r="H41" s="73"/>
      <c r="J41"/>
      <c r="K41" s="74"/>
      <c r="L41" s="73"/>
      <c r="N41" s="75"/>
      <c r="O41"/>
    </row>
    <row r="42" spans="2:15" x14ac:dyDescent="0.3">
      <c r="C42" s="70"/>
      <c r="D42" s="71"/>
      <c r="E42" s="72"/>
      <c r="F42"/>
      <c r="H42" s="73"/>
      <c r="J42"/>
      <c r="K42" s="74"/>
      <c r="L42" s="73"/>
      <c r="N42" s="75"/>
      <c r="O42"/>
    </row>
    <row r="43" spans="2:15" x14ac:dyDescent="0.3">
      <c r="C43" s="70"/>
      <c r="D43" s="71"/>
      <c r="E43" s="72"/>
      <c r="F43"/>
      <c r="H43" s="73"/>
      <c r="J43"/>
      <c r="K43" s="74"/>
      <c r="L43" s="73"/>
      <c r="N43" s="75"/>
      <c r="O43"/>
    </row>
    <row r="44" spans="2:15" x14ac:dyDescent="0.3">
      <c r="C44" s="70"/>
      <c r="D44" s="71"/>
      <c r="E44" s="72"/>
      <c r="F44"/>
      <c r="H44" s="73"/>
      <c r="J44"/>
      <c r="K44" s="74"/>
      <c r="L44" s="73"/>
      <c r="N44" s="75"/>
      <c r="O44"/>
    </row>
    <row r="45" spans="2:15" x14ac:dyDescent="0.3">
      <c r="C45" s="70"/>
      <c r="D45" s="71"/>
      <c r="E45" s="72"/>
      <c r="F45"/>
      <c r="H45" s="73"/>
      <c r="J45"/>
      <c r="K45" s="74"/>
      <c r="L45" s="73"/>
      <c r="N45" s="75"/>
      <c r="O45"/>
    </row>
    <row r="46" spans="2:15" x14ac:dyDescent="0.3">
      <c r="C46" s="70"/>
      <c r="D46" s="71"/>
      <c r="E46" s="72"/>
      <c r="H46" s="73"/>
      <c r="J46"/>
      <c r="K46" s="74"/>
      <c r="L46" s="73"/>
      <c r="N46" s="75"/>
      <c r="O46"/>
    </row>
    <row r="47" spans="2:15" x14ac:dyDescent="0.3">
      <c r="C47" s="70"/>
      <c r="D47" s="71"/>
      <c r="E47" s="72"/>
      <c r="F47"/>
      <c r="H47" s="73"/>
      <c r="J47"/>
      <c r="K47" s="74"/>
      <c r="L47" s="73"/>
      <c r="N47" s="75"/>
      <c r="O47"/>
    </row>
    <row r="48" spans="2:15" x14ac:dyDescent="0.3">
      <c r="C48" s="70"/>
      <c r="D48" s="71"/>
      <c r="E48" s="72"/>
      <c r="F48"/>
      <c r="H48" s="73"/>
      <c r="J48"/>
      <c r="K48" s="74"/>
      <c r="L48" s="73"/>
      <c r="N48" s="75"/>
      <c r="O48"/>
    </row>
    <row r="49" spans="3:15" x14ac:dyDescent="0.3">
      <c r="C49" s="70"/>
      <c r="D49" s="71"/>
      <c r="E49" s="72"/>
      <c r="F49"/>
      <c r="H49" s="73"/>
      <c r="J49"/>
      <c r="K49" s="74"/>
      <c r="L49" s="73"/>
      <c r="N49" s="75"/>
      <c r="O49"/>
    </row>
    <row r="50" spans="3:15" x14ac:dyDescent="0.3">
      <c r="C50" s="70"/>
      <c r="D50" s="71"/>
      <c r="E50" s="72"/>
      <c r="F50"/>
      <c r="H50" s="73"/>
      <c r="J50"/>
      <c r="K50" s="74"/>
      <c r="L50" s="73"/>
      <c r="N50" s="75"/>
      <c r="O50"/>
    </row>
    <row r="51" spans="3:15" x14ac:dyDescent="0.3">
      <c r="C51" s="70"/>
      <c r="D51" s="71"/>
      <c r="E51" s="72"/>
      <c r="F51"/>
      <c r="H51" s="73"/>
      <c r="J51"/>
      <c r="K51" s="74"/>
      <c r="L51" s="73"/>
      <c r="N51" s="75"/>
      <c r="O51"/>
    </row>
    <row r="52" spans="3:15" x14ac:dyDescent="0.3">
      <c r="C52" s="70"/>
      <c r="D52" s="71"/>
      <c r="E52" s="72"/>
      <c r="F52"/>
      <c r="H52" s="73"/>
      <c r="J52"/>
      <c r="K52" s="74"/>
      <c r="L52" s="73"/>
      <c r="N52" s="75"/>
      <c r="O52"/>
    </row>
    <row r="53" spans="3:15" x14ac:dyDescent="0.3">
      <c r="C53" s="70"/>
      <c r="D53" s="71"/>
      <c r="E53" s="72"/>
      <c r="F53"/>
      <c r="H53" s="73"/>
      <c r="J53"/>
      <c r="K53" s="74"/>
      <c r="L53" s="73"/>
      <c r="N53" s="75"/>
      <c r="O53"/>
    </row>
    <row r="54" spans="3:15" x14ac:dyDescent="0.3">
      <c r="C54" s="70"/>
      <c r="D54" s="71"/>
      <c r="E54" s="72"/>
      <c r="F54"/>
      <c r="H54" s="73"/>
      <c r="J54"/>
      <c r="K54" s="74"/>
      <c r="L54" s="73"/>
      <c r="N54" s="75"/>
      <c r="O54"/>
    </row>
    <row r="55" spans="3:15" x14ac:dyDescent="0.3">
      <c r="C55" s="70"/>
      <c r="D55" s="71"/>
      <c r="E55" s="72"/>
      <c r="F55"/>
      <c r="H55" s="73"/>
      <c r="J55"/>
      <c r="K55" s="74"/>
      <c r="L55" s="73"/>
      <c r="N55" s="75"/>
      <c r="O55"/>
    </row>
    <row r="56" spans="3:15" x14ac:dyDescent="0.3">
      <c r="C56" s="70"/>
      <c r="D56" s="71"/>
      <c r="E56" s="72"/>
      <c r="F56"/>
      <c r="H56" s="73"/>
      <c r="J56"/>
      <c r="K56" s="74"/>
      <c r="L56" s="73"/>
      <c r="N56" s="75"/>
      <c r="O56"/>
    </row>
    <row r="57" spans="3:15" x14ac:dyDescent="0.3">
      <c r="C57" s="70"/>
      <c r="D57" s="71"/>
      <c r="E57" s="72"/>
      <c r="F57"/>
      <c r="H57" s="73"/>
      <c r="J57"/>
      <c r="K57" s="74"/>
      <c r="L57" s="73"/>
      <c r="N57" s="75"/>
      <c r="O57"/>
    </row>
    <row r="58" spans="3:15" x14ac:dyDescent="0.3">
      <c r="C58" s="70"/>
      <c r="D58" s="71"/>
      <c r="E58" s="72"/>
      <c r="F58"/>
      <c r="H58" s="73"/>
      <c r="J58"/>
      <c r="K58" s="74"/>
      <c r="L58" s="73"/>
      <c r="N58" s="75"/>
      <c r="O58"/>
    </row>
    <row r="59" spans="3:15" x14ac:dyDescent="0.3">
      <c r="C59" s="70"/>
      <c r="D59" s="71"/>
      <c r="E59" s="72"/>
      <c r="F59"/>
      <c r="H59" s="73"/>
      <c r="J59"/>
      <c r="K59" s="74"/>
      <c r="L59" s="73"/>
      <c r="N59" s="75"/>
      <c r="O59"/>
    </row>
    <row r="60" spans="3:15" x14ac:dyDescent="0.3">
      <c r="C60" s="70"/>
      <c r="D60" s="71"/>
      <c r="E60" s="72"/>
      <c r="F60"/>
      <c r="H60" s="73"/>
      <c r="J60"/>
      <c r="K60" s="74"/>
      <c r="L60" s="73"/>
      <c r="N60" s="75"/>
      <c r="O60"/>
    </row>
    <row r="61" spans="3:15" x14ac:dyDescent="0.3">
      <c r="C61" s="70"/>
      <c r="D61" s="71"/>
      <c r="E61" s="72"/>
      <c r="F61"/>
      <c r="H61" s="73"/>
      <c r="J61"/>
      <c r="K61" s="74"/>
      <c r="L61" s="73"/>
      <c r="N61" s="75"/>
      <c r="O61"/>
    </row>
    <row r="62" spans="3:15" x14ac:dyDescent="0.3">
      <c r="C62" s="70"/>
      <c r="D62" s="71"/>
      <c r="E62" s="72"/>
      <c r="F62"/>
      <c r="H62" s="73"/>
      <c r="J62"/>
      <c r="K62" s="74"/>
      <c r="L62" s="73"/>
      <c r="N62" s="75"/>
      <c r="O62"/>
    </row>
    <row r="63" spans="3:15" x14ac:dyDescent="0.3">
      <c r="C63" s="70"/>
      <c r="D63" s="71"/>
      <c r="E63" s="72"/>
      <c r="F63"/>
      <c r="H63" s="73"/>
      <c r="J63"/>
      <c r="K63" s="74"/>
      <c r="L63" s="73"/>
      <c r="N63" s="75"/>
      <c r="O63"/>
    </row>
    <row r="64" spans="3:15" x14ac:dyDescent="0.3">
      <c r="C64" s="70"/>
      <c r="D64" s="71"/>
      <c r="E64" s="72"/>
      <c r="F64"/>
      <c r="H64" s="73"/>
      <c r="J64"/>
      <c r="K64" s="74"/>
      <c r="L64" s="73"/>
      <c r="N64" s="75"/>
      <c r="O64"/>
    </row>
  </sheetData>
  <mergeCells count="9">
    <mergeCell ref="L2:M2"/>
    <mergeCell ref="L3:M3"/>
    <mergeCell ref="L4:M4"/>
    <mergeCell ref="B2:F4"/>
    <mergeCell ref="B23:B24"/>
    <mergeCell ref="C23:C24"/>
    <mergeCell ref="D23:D24"/>
    <mergeCell ref="E23:E24"/>
    <mergeCell ref="G2:G4"/>
  </mergeCells>
  <conditionalFormatting sqref="K6:K64">
    <cfRule type="cellIs" dxfId="19" priority="21" operator="equal">
      <formula>"L"</formula>
    </cfRule>
    <cfRule type="cellIs" dxfId="18" priority="22" operator="equal">
      <formula>"D"</formula>
    </cfRule>
    <cfRule type="cellIs" dxfId="17" priority="23" operator="equal">
      <formula>"W"</formula>
    </cfRule>
  </conditionalFormatting>
  <conditionalFormatting sqref="L1 L5 L65:L1048576">
    <cfRule type="cellIs" dxfId="16" priority="168" operator="equal">
      <formula>"L"</formula>
    </cfRule>
    <cfRule type="cellIs" dxfId="15" priority="169" operator="equal">
      <formula>"D"</formula>
    </cfRule>
    <cfRule type="cellIs" dxfId="14" priority="170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5"/>
  <sheetViews>
    <sheetView showGridLines="0" workbookViewId="0">
      <pane ySplit="2" topLeftCell="A3" activePane="bottomLeft" state="frozen"/>
      <selection pane="bottomLeft" activeCell="M33" sqref="M33"/>
    </sheetView>
  </sheetViews>
  <sheetFormatPr defaultRowHeight="14.4" x14ac:dyDescent="0.3"/>
  <cols>
    <col min="1" max="1" width="3.6640625" customWidth="1"/>
    <col min="3" max="3" width="23" bestFit="1" customWidth="1"/>
    <col min="4" max="4" width="17.88671875" bestFit="1" customWidth="1"/>
  </cols>
  <sheetData>
    <row r="2" spans="2:4" ht="25.2" x14ac:dyDescent="0.45">
      <c r="B2" s="50" t="s">
        <v>59</v>
      </c>
    </row>
    <row r="4" spans="2:4" ht="21" customHeight="1" x14ac:dyDescent="0.3">
      <c r="B4" s="46" t="s">
        <v>0</v>
      </c>
      <c r="C4" s="46" t="s">
        <v>51</v>
      </c>
      <c r="D4" s="46" t="s">
        <v>197</v>
      </c>
    </row>
    <row r="5" spans="2:4" x14ac:dyDescent="0.3">
      <c r="B5" s="49">
        <v>0</v>
      </c>
      <c r="C5" s="47">
        <v>0</v>
      </c>
      <c r="D5" s="48">
        <v>0</v>
      </c>
    </row>
    <row r="6" spans="2:4" x14ac:dyDescent="0.3">
      <c r="B6" s="49">
        <v>1</v>
      </c>
      <c r="C6" s="47">
        <f>'FTR - Results'!N7</f>
        <v>5.0959999999999992</v>
      </c>
      <c r="D6" s="48">
        <f>D5+C6</f>
        <v>5.0959999999999992</v>
      </c>
    </row>
    <row r="7" spans="2:4" x14ac:dyDescent="0.3">
      <c r="B7" s="49">
        <v>2</v>
      </c>
      <c r="C7" s="47">
        <f>'FTR - Results'!N8</f>
        <v>0</v>
      </c>
      <c r="D7" s="48">
        <f t="shared" ref="D7:D35" si="0">D6+C7</f>
        <v>5.0959999999999992</v>
      </c>
    </row>
    <row r="8" spans="2:4" x14ac:dyDescent="0.3">
      <c r="B8" s="49">
        <v>3</v>
      </c>
      <c r="C8" s="47">
        <f>'FTR - Results'!N9</f>
        <v>0</v>
      </c>
      <c r="D8" s="48">
        <f t="shared" si="0"/>
        <v>5.0959999999999992</v>
      </c>
    </row>
    <row r="9" spans="2:4" x14ac:dyDescent="0.3">
      <c r="B9" s="49">
        <v>4</v>
      </c>
      <c r="C9" s="47">
        <f>'FTR - Results'!N10</f>
        <v>3.5279999999999996</v>
      </c>
      <c r="D9" s="48">
        <f t="shared" si="0"/>
        <v>8.6239999999999988</v>
      </c>
    </row>
    <row r="10" spans="2:4" x14ac:dyDescent="0.3">
      <c r="B10" s="49">
        <v>5</v>
      </c>
      <c r="C10" s="47">
        <f>'FTR - Results'!N11</f>
        <v>-4</v>
      </c>
      <c r="D10" s="48">
        <f t="shared" si="0"/>
        <v>4.6239999999999988</v>
      </c>
    </row>
    <row r="11" spans="2:4" x14ac:dyDescent="0.3">
      <c r="B11" s="49">
        <v>6</v>
      </c>
      <c r="C11" s="47">
        <f>'FTR - Results'!N12</f>
        <v>4.3120000000000003</v>
      </c>
      <c r="D11" s="48">
        <f t="shared" si="0"/>
        <v>8.9359999999999999</v>
      </c>
    </row>
    <row r="12" spans="2:4" x14ac:dyDescent="0.3">
      <c r="B12" s="49">
        <v>7</v>
      </c>
      <c r="C12" s="47">
        <f>'FTR - Results'!N13</f>
        <v>6.2720000000000002</v>
      </c>
      <c r="D12" s="48">
        <f t="shared" si="0"/>
        <v>15.208</v>
      </c>
    </row>
    <row r="13" spans="2:4" x14ac:dyDescent="0.3">
      <c r="B13" s="49">
        <v>8</v>
      </c>
      <c r="C13" s="47">
        <f>'FTR - Results'!N14</f>
        <v>-4</v>
      </c>
      <c r="D13" s="48">
        <f t="shared" si="0"/>
        <v>11.208</v>
      </c>
    </row>
    <row r="14" spans="2:4" x14ac:dyDescent="0.3">
      <c r="B14" s="49">
        <v>9</v>
      </c>
      <c r="C14" s="47">
        <f>'FTR - Results'!N15</f>
        <v>-4</v>
      </c>
      <c r="D14" s="48">
        <f t="shared" si="0"/>
        <v>7.2080000000000002</v>
      </c>
    </row>
    <row r="15" spans="2:4" x14ac:dyDescent="0.3">
      <c r="B15" s="49">
        <v>10</v>
      </c>
      <c r="C15" s="47">
        <f>'FTR - Results'!N16</f>
        <v>0</v>
      </c>
      <c r="D15" s="48">
        <f t="shared" si="0"/>
        <v>7.2080000000000002</v>
      </c>
    </row>
    <row r="16" spans="2:4" x14ac:dyDescent="0.3">
      <c r="B16" s="49">
        <v>11</v>
      </c>
      <c r="C16" s="47">
        <f>'FTR - Results'!N17</f>
        <v>0</v>
      </c>
      <c r="D16" s="48">
        <f t="shared" si="0"/>
        <v>7.2080000000000002</v>
      </c>
    </row>
    <row r="17" spans="2:4" x14ac:dyDescent="0.3">
      <c r="B17" s="49">
        <v>12</v>
      </c>
      <c r="C17" s="47">
        <f>'FTR - Results'!N18</f>
        <v>-4</v>
      </c>
      <c r="D17" s="48">
        <f t="shared" si="0"/>
        <v>3.2080000000000002</v>
      </c>
    </row>
    <row r="18" spans="2:4" x14ac:dyDescent="0.3">
      <c r="B18" s="49">
        <v>13</v>
      </c>
      <c r="C18" s="47">
        <f>'FTR - Results'!N19</f>
        <v>-4</v>
      </c>
      <c r="D18" s="48">
        <f t="shared" si="0"/>
        <v>-0.79199999999999982</v>
      </c>
    </row>
    <row r="19" spans="2:4" x14ac:dyDescent="0.3">
      <c r="B19" s="49">
        <v>14</v>
      </c>
      <c r="C19" s="47">
        <f>'FTR - Results'!N20</f>
        <v>5.88</v>
      </c>
      <c r="D19" s="48">
        <f t="shared" si="0"/>
        <v>5.0880000000000001</v>
      </c>
    </row>
    <row r="20" spans="2:4" x14ac:dyDescent="0.3">
      <c r="B20" s="49">
        <v>15</v>
      </c>
      <c r="C20" s="47">
        <f>'FTR - Results'!N21</f>
        <v>-4</v>
      </c>
      <c r="D20" s="48">
        <f t="shared" si="0"/>
        <v>1.0880000000000001</v>
      </c>
    </row>
    <row r="21" spans="2:4" x14ac:dyDescent="0.3">
      <c r="B21" s="49">
        <v>16</v>
      </c>
      <c r="C21" s="47">
        <f>'FTR - Results'!N22</f>
        <v>-4</v>
      </c>
      <c r="D21" s="48">
        <f t="shared" si="0"/>
        <v>-2.9119999999999999</v>
      </c>
    </row>
    <row r="22" spans="2:4" x14ac:dyDescent="0.3">
      <c r="B22" s="49">
        <v>17</v>
      </c>
      <c r="C22" s="47">
        <f>'FTR - Results'!N23+'FTR - Results'!N24</f>
        <v>5.1351999999999993</v>
      </c>
      <c r="D22" s="48">
        <f t="shared" si="0"/>
        <v>2.2231999999999994</v>
      </c>
    </row>
    <row r="23" spans="2:4" x14ac:dyDescent="0.3">
      <c r="B23" s="49">
        <v>18</v>
      </c>
      <c r="C23" s="47">
        <f>'FTR - Results'!N25</f>
        <v>-4</v>
      </c>
      <c r="D23" s="48">
        <f t="shared" si="0"/>
        <v>-1.7768000000000006</v>
      </c>
    </row>
    <row r="24" spans="2:4" x14ac:dyDescent="0.3">
      <c r="B24" s="49">
        <v>19</v>
      </c>
      <c r="C24" s="47">
        <f>'FTR - Results'!N26</f>
        <v>7.4479999999999995</v>
      </c>
      <c r="D24" s="48">
        <f t="shared" si="0"/>
        <v>5.6711999999999989</v>
      </c>
    </row>
    <row r="25" spans="2:4" x14ac:dyDescent="0.3">
      <c r="B25" s="49">
        <v>20</v>
      </c>
      <c r="C25" s="47">
        <f>'FTR - Results'!N27</f>
        <v>-4</v>
      </c>
      <c r="D25" s="48">
        <f t="shared" si="0"/>
        <v>1.6711999999999989</v>
      </c>
    </row>
    <row r="26" spans="2:4" x14ac:dyDescent="0.3">
      <c r="B26" s="49">
        <v>21</v>
      </c>
      <c r="C26" s="47">
        <f>'FTR - Results'!N28</f>
        <v>-4</v>
      </c>
      <c r="D26" s="48">
        <f t="shared" si="0"/>
        <v>-2.3288000000000011</v>
      </c>
    </row>
    <row r="27" spans="2:4" x14ac:dyDescent="0.3">
      <c r="B27" s="49">
        <v>22</v>
      </c>
      <c r="C27" s="47">
        <f>'FTR - Results'!N29</f>
        <v>-4</v>
      </c>
      <c r="D27" s="48">
        <f t="shared" si="0"/>
        <v>-6.3288000000000011</v>
      </c>
    </row>
    <row r="28" spans="2:4" x14ac:dyDescent="0.3">
      <c r="B28" s="49">
        <v>23</v>
      </c>
      <c r="C28" s="47">
        <f>'FTR - Results'!N30</f>
        <v>-4</v>
      </c>
      <c r="D28" s="48">
        <f t="shared" si="0"/>
        <v>-10.328800000000001</v>
      </c>
    </row>
    <row r="29" spans="2:4" x14ac:dyDescent="0.3">
      <c r="B29" s="49">
        <v>24</v>
      </c>
      <c r="C29" s="47">
        <f>'FTR - Results'!N31</f>
        <v>-4</v>
      </c>
      <c r="D29" s="48">
        <f t="shared" si="0"/>
        <v>-14.328800000000001</v>
      </c>
    </row>
    <row r="30" spans="2:4" x14ac:dyDescent="0.3">
      <c r="B30" s="49">
        <v>25</v>
      </c>
      <c r="C30" s="47">
        <f>'FTR - Results'!N32</f>
        <v>-4</v>
      </c>
      <c r="D30" s="48">
        <f t="shared" si="0"/>
        <v>-18.328800000000001</v>
      </c>
    </row>
    <row r="31" spans="2:4" x14ac:dyDescent="0.3">
      <c r="B31" s="49">
        <v>26</v>
      </c>
      <c r="C31" s="47">
        <f>'FTR - Results'!N33</f>
        <v>-4</v>
      </c>
      <c r="D31" s="48">
        <f t="shared" si="0"/>
        <v>-22.328800000000001</v>
      </c>
    </row>
    <row r="32" spans="2:4" x14ac:dyDescent="0.3">
      <c r="B32" s="49">
        <v>27</v>
      </c>
      <c r="C32" s="47">
        <f>'FTR - Results'!N34</f>
        <v>-4</v>
      </c>
      <c r="D32" s="48">
        <f t="shared" si="0"/>
        <v>-26.328800000000001</v>
      </c>
    </row>
    <row r="33" spans="2:4" x14ac:dyDescent="0.3">
      <c r="B33" s="49">
        <v>28</v>
      </c>
      <c r="C33" s="47">
        <f>'FTR - Results'!N35</f>
        <v>4.6256000000000004</v>
      </c>
      <c r="D33" s="48">
        <f t="shared" si="0"/>
        <v>-21.703200000000002</v>
      </c>
    </row>
    <row r="34" spans="2:4" x14ac:dyDescent="0.3">
      <c r="B34" s="49">
        <v>29</v>
      </c>
      <c r="C34" s="47">
        <f>'FTR - Results'!N36</f>
        <v>5.5663999999999998</v>
      </c>
      <c r="D34" s="48">
        <f t="shared" si="0"/>
        <v>-16.136800000000001</v>
      </c>
    </row>
    <row r="35" spans="2:4" x14ac:dyDescent="0.3">
      <c r="B35" s="49">
        <v>30</v>
      </c>
      <c r="C35" s="47">
        <f>'FTR - Results'!N37</f>
        <v>5.6448</v>
      </c>
      <c r="D35" s="48">
        <f t="shared" si="0"/>
        <v>-10.492000000000001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7"/>
  <sheetViews>
    <sheetView showGridLines="0" tabSelected="1" workbookViewId="0">
      <pane ySplit="6" topLeftCell="A7" activePane="bottomLeft" state="frozen"/>
      <selection pane="bottomLeft" activeCell="M40" sqref="M40"/>
    </sheetView>
  </sheetViews>
  <sheetFormatPr defaultRowHeight="14.4" x14ac:dyDescent="0.3"/>
  <cols>
    <col min="1" max="1" width="1.44140625" customWidth="1"/>
    <col min="2" max="2" width="5.6640625" customWidth="1"/>
    <col min="3" max="3" width="12.88671875" customWidth="1"/>
    <col min="4" max="4" width="13.33203125" customWidth="1"/>
    <col min="5" max="5" width="28.109375" customWidth="1"/>
    <col min="6" max="6" width="16" customWidth="1"/>
    <col min="7" max="7" width="19" customWidth="1"/>
    <col min="8" max="8" width="10.44140625" customWidth="1"/>
    <col min="9" max="9" width="12" customWidth="1"/>
    <col min="10" max="10" width="11.109375" style="10" customWidth="1"/>
    <col min="11" max="11" width="10" style="21" customWidth="1"/>
    <col min="12" max="12" width="12.44140625" customWidth="1"/>
    <col min="13" max="13" width="9.88671875" style="10" customWidth="1"/>
    <col min="14" max="14" width="13.332031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3"/>
      <c r="C2" s="24"/>
      <c r="D2" s="24"/>
      <c r="E2" s="24"/>
      <c r="F2" s="28"/>
      <c r="G2" s="232" t="s">
        <v>13</v>
      </c>
      <c r="H2" s="34" t="s">
        <v>14</v>
      </c>
      <c r="I2" s="45">
        <v>1000</v>
      </c>
      <c r="J2"/>
      <c r="K2" s="29"/>
      <c r="N2" s="39" t="s">
        <v>15</v>
      </c>
      <c r="O2" s="40">
        <f>O36</f>
        <v>1392.8691866607071</v>
      </c>
    </row>
    <row r="3" spans="2:15" ht="21" customHeight="1" x14ac:dyDescent="0.4">
      <c r="B3" s="30"/>
      <c r="C3" s="31"/>
      <c r="D3" s="31"/>
      <c r="E3" s="31"/>
      <c r="F3" s="32"/>
      <c r="G3" s="233"/>
      <c r="H3" s="35" t="s">
        <v>16</v>
      </c>
      <c r="I3" s="36">
        <v>45901</v>
      </c>
      <c r="J3"/>
      <c r="K3" s="29"/>
      <c r="N3" s="41" t="s">
        <v>17</v>
      </c>
      <c r="O3" s="42">
        <f>O2-I2</f>
        <v>392.8691866607071</v>
      </c>
    </row>
    <row r="4" spans="2:15" ht="21" customHeight="1" thickBot="1" x14ac:dyDescent="0.4">
      <c r="B4" s="25"/>
      <c r="C4" s="26"/>
      <c r="D4" s="27"/>
      <c r="E4" s="27"/>
      <c r="F4" s="33"/>
      <c r="G4" s="234"/>
      <c r="H4" s="37" t="s">
        <v>18</v>
      </c>
      <c r="I4" s="38">
        <v>26</v>
      </c>
      <c r="J4"/>
      <c r="K4" s="29"/>
      <c r="N4" s="43" t="s">
        <v>19</v>
      </c>
      <c r="O4" s="44">
        <f>SUM(O2-I2)/I2*100</f>
        <v>39.286918666070711</v>
      </c>
    </row>
    <row r="5" spans="2:15" ht="7.5" customHeight="1" x14ac:dyDescent="0.3"/>
    <row r="6" spans="2:15" ht="15.6" x14ac:dyDescent="0.3">
      <c r="B6" s="12" t="s">
        <v>0</v>
      </c>
      <c r="C6" s="7" t="s">
        <v>1</v>
      </c>
      <c r="D6" s="8" t="s">
        <v>53</v>
      </c>
      <c r="E6" s="9" t="s">
        <v>2</v>
      </c>
      <c r="F6" s="8" t="s">
        <v>3</v>
      </c>
      <c r="G6" s="8" t="s">
        <v>4</v>
      </c>
      <c r="H6" s="8" t="s">
        <v>5</v>
      </c>
      <c r="I6" s="8" t="s">
        <v>6</v>
      </c>
      <c r="J6" s="19" t="s">
        <v>9</v>
      </c>
      <c r="K6" s="12" t="s">
        <v>10</v>
      </c>
      <c r="L6" s="14" t="s">
        <v>7</v>
      </c>
      <c r="M6" s="11" t="s">
        <v>11</v>
      </c>
      <c r="N6" s="11" t="s">
        <v>12</v>
      </c>
      <c r="O6" s="8" t="s">
        <v>8</v>
      </c>
    </row>
    <row r="7" spans="2:15" x14ac:dyDescent="0.3">
      <c r="B7" s="16">
        <v>1</v>
      </c>
      <c r="C7" s="15">
        <f>I3</f>
        <v>45901</v>
      </c>
      <c r="D7" s="13" t="s">
        <v>54</v>
      </c>
      <c r="E7" s="13" t="s">
        <v>56</v>
      </c>
      <c r="F7" s="1" t="s">
        <v>57</v>
      </c>
      <c r="G7" s="1" t="s">
        <v>58</v>
      </c>
      <c r="H7" s="2">
        <v>1.65</v>
      </c>
      <c r="I7" s="20">
        <f>L7/16.5</f>
        <v>60.606060606060609</v>
      </c>
      <c r="J7" s="6" t="s">
        <v>45</v>
      </c>
      <c r="K7" s="22" t="s">
        <v>52</v>
      </c>
      <c r="L7" s="4">
        <f>I2</f>
        <v>1000</v>
      </c>
      <c r="M7" s="3">
        <v>0</v>
      </c>
      <c r="N7" s="3">
        <f t="shared" ref="N7" si="0">IF(K7="w",(M7/100*2),0)</f>
        <v>0</v>
      </c>
      <c r="O7" s="18">
        <f t="shared" ref="O7" si="1">L7+M7</f>
        <v>1000</v>
      </c>
    </row>
    <row r="8" spans="2:15" x14ac:dyDescent="0.3">
      <c r="B8" s="16">
        <v>2</v>
      </c>
      <c r="C8" s="160">
        <f t="shared" ref="C8:C36" si="2">C7+1</f>
        <v>45902</v>
      </c>
      <c r="D8" s="143" t="s">
        <v>62</v>
      </c>
      <c r="E8" s="143"/>
      <c r="F8" s="144"/>
      <c r="G8" s="144"/>
      <c r="H8" s="161"/>
      <c r="I8" s="162">
        <v>0</v>
      </c>
      <c r="J8" s="163"/>
      <c r="K8" s="164"/>
      <c r="L8" s="165">
        <f t="shared" ref="L8:L9" si="3">O7</f>
        <v>1000</v>
      </c>
      <c r="M8" s="157">
        <f t="shared" ref="M8:M13" si="4">IF(K8="w",(H8-1)*I8,-I8)</f>
        <v>0</v>
      </c>
      <c r="N8" s="157">
        <f t="shared" ref="N8:N13" si="5">IF(K8="w",(M8/100*2),0)</f>
        <v>0</v>
      </c>
      <c r="O8" s="165">
        <f t="shared" ref="O8:O13" si="6">L8+M8</f>
        <v>1000</v>
      </c>
    </row>
    <row r="9" spans="2:15" x14ac:dyDescent="0.3">
      <c r="B9" s="16">
        <v>3</v>
      </c>
      <c r="C9" s="160">
        <f t="shared" si="2"/>
        <v>45903</v>
      </c>
      <c r="D9" s="143" t="s">
        <v>62</v>
      </c>
      <c r="E9" s="166"/>
      <c r="F9" s="144"/>
      <c r="G9" s="144"/>
      <c r="H9" s="161"/>
      <c r="I9" s="162">
        <v>0</v>
      </c>
      <c r="J9" s="155"/>
      <c r="K9" s="164"/>
      <c r="L9" s="165">
        <f t="shared" si="3"/>
        <v>1000</v>
      </c>
      <c r="M9" s="157">
        <f t="shared" si="4"/>
        <v>0</v>
      </c>
      <c r="N9" s="157">
        <f t="shared" si="5"/>
        <v>0</v>
      </c>
      <c r="O9" s="165">
        <f t="shared" si="6"/>
        <v>1000</v>
      </c>
    </row>
    <row r="10" spans="2:15" x14ac:dyDescent="0.3">
      <c r="B10" s="16">
        <v>4</v>
      </c>
      <c r="C10" s="15">
        <f t="shared" si="2"/>
        <v>45904</v>
      </c>
      <c r="D10" s="13" t="s">
        <v>63</v>
      </c>
      <c r="E10" s="5" t="s">
        <v>67</v>
      </c>
      <c r="F10" s="1" t="s">
        <v>40</v>
      </c>
      <c r="G10" s="1" t="s">
        <v>41</v>
      </c>
      <c r="H10" s="2">
        <v>2.1800000000000002</v>
      </c>
      <c r="I10" s="20">
        <f t="shared" ref="I10:I36" si="7">L10/16.5</f>
        <v>60.606060606060609</v>
      </c>
      <c r="J10" s="6" t="s">
        <v>43</v>
      </c>
      <c r="K10" s="22" t="s">
        <v>42</v>
      </c>
      <c r="L10" s="4">
        <f t="shared" ref="L10:L12" si="8">O9</f>
        <v>1000</v>
      </c>
      <c r="M10" s="3">
        <f t="shared" si="4"/>
        <v>71.51515151515153</v>
      </c>
      <c r="N10" s="3">
        <f t="shared" si="5"/>
        <v>1.4303030303030306</v>
      </c>
      <c r="O10" s="18">
        <f t="shared" si="6"/>
        <v>1071.5151515151515</v>
      </c>
    </row>
    <row r="11" spans="2:15" x14ac:dyDescent="0.3">
      <c r="B11" s="16">
        <v>5</v>
      </c>
      <c r="C11" s="15">
        <f t="shared" si="2"/>
        <v>45905</v>
      </c>
      <c r="D11" s="13" t="s">
        <v>63</v>
      </c>
      <c r="E11" s="5" t="s">
        <v>72</v>
      </c>
      <c r="F11" s="1" t="s">
        <v>65</v>
      </c>
      <c r="G11" s="1" t="s">
        <v>66</v>
      </c>
      <c r="H11" s="2">
        <v>2.1800000000000002</v>
      </c>
      <c r="I11" s="20">
        <f t="shared" si="7"/>
        <v>64.940312213039491</v>
      </c>
      <c r="J11" s="6" t="s">
        <v>45</v>
      </c>
      <c r="K11" s="22" t="s">
        <v>42</v>
      </c>
      <c r="L11" s="4">
        <f t="shared" si="8"/>
        <v>1071.5151515151515</v>
      </c>
      <c r="M11" s="3">
        <f t="shared" si="4"/>
        <v>76.629568411386614</v>
      </c>
      <c r="N11" s="3">
        <f t="shared" si="5"/>
        <v>1.5325913682277323</v>
      </c>
      <c r="O11" s="18">
        <f t="shared" si="6"/>
        <v>1148.1447199265381</v>
      </c>
    </row>
    <row r="12" spans="2:15" x14ac:dyDescent="0.3">
      <c r="B12" s="16">
        <v>6</v>
      </c>
      <c r="C12" s="15">
        <f t="shared" si="2"/>
        <v>45906</v>
      </c>
      <c r="D12" s="13" t="s">
        <v>63</v>
      </c>
      <c r="E12" s="5" t="s">
        <v>74</v>
      </c>
      <c r="F12" s="1" t="s">
        <v>57</v>
      </c>
      <c r="G12" s="1" t="s">
        <v>76</v>
      </c>
      <c r="H12" s="2">
        <v>1.81</v>
      </c>
      <c r="I12" s="20">
        <f t="shared" si="7"/>
        <v>69.584528480396244</v>
      </c>
      <c r="J12" s="6" t="s">
        <v>45</v>
      </c>
      <c r="K12" s="22" t="s">
        <v>52</v>
      </c>
      <c r="L12" s="4">
        <f t="shared" si="8"/>
        <v>1148.1447199265381</v>
      </c>
      <c r="M12" s="3">
        <v>0</v>
      </c>
      <c r="N12" s="3">
        <f t="shared" si="5"/>
        <v>0</v>
      </c>
      <c r="O12" s="18">
        <f t="shared" si="6"/>
        <v>1148.1447199265381</v>
      </c>
    </row>
    <row r="13" spans="2:15" x14ac:dyDescent="0.3">
      <c r="B13" s="16">
        <v>7</v>
      </c>
      <c r="C13" s="15">
        <f t="shared" si="2"/>
        <v>45907</v>
      </c>
      <c r="D13" s="13" t="s">
        <v>63</v>
      </c>
      <c r="E13" s="5" t="s">
        <v>77</v>
      </c>
      <c r="F13" s="1" t="s">
        <v>86</v>
      </c>
      <c r="G13" s="1" t="s">
        <v>87</v>
      </c>
      <c r="H13" s="126">
        <v>2.2799999999999998</v>
      </c>
      <c r="I13" s="20">
        <f t="shared" si="7"/>
        <v>69.584528480396244</v>
      </c>
      <c r="J13" s="6" t="s">
        <v>78</v>
      </c>
      <c r="K13" s="22" t="s">
        <v>42</v>
      </c>
      <c r="L13" s="4">
        <f t="shared" ref="L13" si="9">O12</f>
        <v>1148.1447199265381</v>
      </c>
      <c r="M13" s="3">
        <f t="shared" si="4"/>
        <v>89.068196454907181</v>
      </c>
      <c r="N13" s="3">
        <f t="shared" si="5"/>
        <v>1.7813639290981436</v>
      </c>
      <c r="O13" s="18">
        <f t="shared" si="6"/>
        <v>1237.2129163814452</v>
      </c>
    </row>
    <row r="14" spans="2:15" x14ac:dyDescent="0.3">
      <c r="B14" s="16">
        <v>8</v>
      </c>
      <c r="C14" s="15">
        <f t="shared" si="2"/>
        <v>45908</v>
      </c>
      <c r="D14" s="13" t="s">
        <v>63</v>
      </c>
      <c r="E14" s="5" t="s">
        <v>81</v>
      </c>
      <c r="F14" s="1" t="s">
        <v>86</v>
      </c>
      <c r="G14" s="1" t="s">
        <v>88</v>
      </c>
      <c r="H14" s="126">
        <v>2.1</v>
      </c>
      <c r="I14" s="20">
        <f t="shared" si="7"/>
        <v>74.982600992814866</v>
      </c>
      <c r="J14" s="6" t="s">
        <v>89</v>
      </c>
      <c r="K14" s="22" t="s">
        <v>42</v>
      </c>
      <c r="L14" s="4">
        <f t="shared" ref="L14:L24" si="10">O13</f>
        <v>1237.2129163814452</v>
      </c>
      <c r="M14" s="3">
        <f t="shared" ref="M14:M24" si="11">IF(K14="w",(H14-1)*I14,-I14)</f>
        <v>82.480861092096362</v>
      </c>
      <c r="N14" s="3">
        <f t="shared" ref="N14:N24" si="12">IF(K14="w",(M14/100*2),0)</f>
        <v>1.6496172218419272</v>
      </c>
      <c r="O14" s="18">
        <f t="shared" ref="O14:O24" si="13">L14+M14</f>
        <v>1319.6937774735416</v>
      </c>
    </row>
    <row r="15" spans="2:15" x14ac:dyDescent="0.3">
      <c r="B15" s="16">
        <v>9</v>
      </c>
      <c r="C15" s="15">
        <f t="shared" si="2"/>
        <v>45909</v>
      </c>
      <c r="D15" s="13" t="s">
        <v>63</v>
      </c>
      <c r="E15" s="5" t="s">
        <v>90</v>
      </c>
      <c r="F15" s="1" t="s">
        <v>86</v>
      </c>
      <c r="G15" s="1" t="s">
        <v>91</v>
      </c>
      <c r="H15" s="126">
        <v>2.12</v>
      </c>
      <c r="I15" s="20">
        <f t="shared" si="7"/>
        <v>79.98144105900252</v>
      </c>
      <c r="J15" s="6" t="s">
        <v>69</v>
      </c>
      <c r="K15" s="22" t="s">
        <v>42</v>
      </c>
      <c r="L15" s="4">
        <f t="shared" si="10"/>
        <v>1319.6937774735416</v>
      </c>
      <c r="M15" s="3">
        <f t="shared" si="11"/>
        <v>89.579213986082834</v>
      </c>
      <c r="N15" s="3">
        <f t="shared" si="12"/>
        <v>1.7915842797216568</v>
      </c>
      <c r="O15" s="18">
        <f t="shared" si="13"/>
        <v>1409.2729914596243</v>
      </c>
    </row>
    <row r="16" spans="2:15" x14ac:dyDescent="0.3">
      <c r="B16" s="16">
        <v>10</v>
      </c>
      <c r="C16" s="160">
        <f t="shared" si="2"/>
        <v>45910</v>
      </c>
      <c r="D16" s="143" t="s">
        <v>62</v>
      </c>
      <c r="E16" s="166"/>
      <c r="F16" s="144"/>
      <c r="G16" s="144"/>
      <c r="H16" s="146"/>
      <c r="I16" s="162">
        <v>0</v>
      </c>
      <c r="J16" s="155"/>
      <c r="K16" s="164"/>
      <c r="L16" s="165">
        <f t="shared" si="10"/>
        <v>1409.2729914596243</v>
      </c>
      <c r="M16" s="157">
        <f t="shared" si="11"/>
        <v>0</v>
      </c>
      <c r="N16" s="157">
        <f t="shared" si="12"/>
        <v>0</v>
      </c>
      <c r="O16" s="165">
        <f t="shared" si="13"/>
        <v>1409.2729914596243</v>
      </c>
    </row>
    <row r="17" spans="2:15" x14ac:dyDescent="0.3">
      <c r="B17" s="16">
        <v>11</v>
      </c>
      <c r="C17" s="160">
        <f t="shared" si="2"/>
        <v>45911</v>
      </c>
      <c r="D17" s="143" t="s">
        <v>62</v>
      </c>
      <c r="E17" s="166"/>
      <c r="F17" s="144"/>
      <c r="G17" s="144"/>
      <c r="H17" s="146"/>
      <c r="I17" s="162">
        <v>0</v>
      </c>
      <c r="J17" s="155"/>
      <c r="K17" s="164"/>
      <c r="L17" s="165">
        <f t="shared" ref="L17:L19" si="14">O16</f>
        <v>1409.2729914596243</v>
      </c>
      <c r="M17" s="157">
        <f t="shared" ref="M17:M19" si="15">IF(K17="w",(H17-1)*I17,-I17)</f>
        <v>0</v>
      </c>
      <c r="N17" s="157">
        <f t="shared" ref="N17:N19" si="16">IF(K17="w",(M17/100*2),0)</f>
        <v>0</v>
      </c>
      <c r="O17" s="165">
        <f t="shared" ref="O17:O19" si="17">L17+M17</f>
        <v>1409.2729914596243</v>
      </c>
    </row>
    <row r="18" spans="2:15" x14ac:dyDescent="0.3">
      <c r="B18" s="16">
        <v>12</v>
      </c>
      <c r="C18" s="15">
        <f t="shared" si="2"/>
        <v>45912</v>
      </c>
      <c r="D18" s="13" t="s">
        <v>101</v>
      </c>
      <c r="E18" s="5" t="s">
        <v>102</v>
      </c>
      <c r="F18" s="1" t="s">
        <v>103</v>
      </c>
      <c r="G18" s="1" t="s">
        <v>104</v>
      </c>
      <c r="H18" s="126">
        <v>1.81</v>
      </c>
      <c r="I18" s="20">
        <f t="shared" si="7"/>
        <v>85.41048433088632</v>
      </c>
      <c r="J18" s="6" t="s">
        <v>68</v>
      </c>
      <c r="K18" s="22" t="s">
        <v>44</v>
      </c>
      <c r="L18" s="4">
        <f t="shared" si="14"/>
        <v>1409.2729914596243</v>
      </c>
      <c r="M18" s="3">
        <f t="shared" si="15"/>
        <v>-85.41048433088632</v>
      </c>
      <c r="N18" s="3">
        <f t="shared" si="16"/>
        <v>0</v>
      </c>
      <c r="O18" s="18">
        <f t="shared" si="17"/>
        <v>1323.8625071287381</v>
      </c>
    </row>
    <row r="19" spans="2:15" x14ac:dyDescent="0.3">
      <c r="B19" s="16">
        <v>13</v>
      </c>
      <c r="C19" s="15">
        <f t="shared" si="2"/>
        <v>45913</v>
      </c>
      <c r="D19" s="13" t="s">
        <v>105</v>
      </c>
      <c r="E19" s="5" t="s">
        <v>106</v>
      </c>
      <c r="F19" s="1" t="s">
        <v>84</v>
      </c>
      <c r="G19" s="1" t="s">
        <v>107</v>
      </c>
      <c r="H19" s="126">
        <v>2.2200000000000002</v>
      </c>
      <c r="I19" s="20">
        <f t="shared" si="7"/>
        <v>80.234091341135638</v>
      </c>
      <c r="J19" s="6" t="s">
        <v>95</v>
      </c>
      <c r="K19" s="22" t="s">
        <v>42</v>
      </c>
      <c r="L19" s="4">
        <f t="shared" si="14"/>
        <v>1323.8625071287381</v>
      </c>
      <c r="M19" s="3">
        <f t="shared" si="15"/>
        <v>97.885591436185493</v>
      </c>
      <c r="N19" s="3">
        <f t="shared" si="16"/>
        <v>1.9577118287237099</v>
      </c>
      <c r="O19" s="18">
        <f t="shared" si="17"/>
        <v>1421.7480985649236</v>
      </c>
    </row>
    <row r="20" spans="2:15" x14ac:dyDescent="0.3">
      <c r="B20" s="16">
        <v>14</v>
      </c>
      <c r="C20" s="15">
        <f t="shared" si="2"/>
        <v>45914</v>
      </c>
      <c r="D20" s="13" t="s">
        <v>105</v>
      </c>
      <c r="E20" s="5" t="s">
        <v>109</v>
      </c>
      <c r="F20" s="1" t="s">
        <v>110</v>
      </c>
      <c r="G20" s="1" t="s">
        <v>111</v>
      </c>
      <c r="H20" s="126">
        <v>2</v>
      </c>
      <c r="I20" s="20">
        <f t="shared" si="7"/>
        <v>86.166551428177186</v>
      </c>
      <c r="J20" s="6" t="s">
        <v>97</v>
      </c>
      <c r="K20" s="22" t="s">
        <v>44</v>
      </c>
      <c r="L20" s="4">
        <f t="shared" ref="L20" si="18">O19</f>
        <v>1421.7480985649236</v>
      </c>
      <c r="M20" s="3">
        <f t="shared" ref="M20" si="19">IF(K20="w",(H20-1)*I20,-I20)</f>
        <v>-86.166551428177186</v>
      </c>
      <c r="N20" s="3">
        <f t="shared" ref="N20" si="20">IF(K20="w",(M20/100*2),0)</f>
        <v>0</v>
      </c>
      <c r="O20" s="18">
        <f t="shared" ref="O20" si="21">L20+M20</f>
        <v>1335.5815471367464</v>
      </c>
    </row>
    <row r="21" spans="2:15" x14ac:dyDescent="0.3">
      <c r="B21" s="16">
        <v>15</v>
      </c>
      <c r="C21" s="15">
        <f t="shared" si="2"/>
        <v>45915</v>
      </c>
      <c r="D21" s="13" t="s">
        <v>108</v>
      </c>
      <c r="E21" s="5" t="s">
        <v>112</v>
      </c>
      <c r="F21" s="1" t="s">
        <v>84</v>
      </c>
      <c r="G21" s="1" t="s">
        <v>113</v>
      </c>
      <c r="H21" s="126">
        <v>2.3199999999999998</v>
      </c>
      <c r="I21" s="20">
        <f t="shared" si="7"/>
        <v>80.944336190105844</v>
      </c>
      <c r="J21" s="6" t="s">
        <v>114</v>
      </c>
      <c r="K21" s="22" t="s">
        <v>42</v>
      </c>
      <c r="L21" s="4">
        <f t="shared" si="10"/>
        <v>1335.5815471367464</v>
      </c>
      <c r="M21" s="3">
        <f t="shared" si="11"/>
        <v>106.8465237709397</v>
      </c>
      <c r="N21" s="3">
        <f t="shared" si="12"/>
        <v>2.1369304754187941</v>
      </c>
      <c r="O21" s="18">
        <f t="shared" si="13"/>
        <v>1442.4280709076861</v>
      </c>
    </row>
    <row r="22" spans="2:15" x14ac:dyDescent="0.3">
      <c r="B22" s="16">
        <v>16</v>
      </c>
      <c r="C22" s="15">
        <f t="shared" si="2"/>
        <v>45916</v>
      </c>
      <c r="D22" s="13" t="s">
        <v>115</v>
      </c>
      <c r="E22" s="5" t="s">
        <v>116</v>
      </c>
      <c r="F22" s="1" t="s">
        <v>40</v>
      </c>
      <c r="G22" s="1" t="s">
        <v>41</v>
      </c>
      <c r="H22" s="126">
        <v>1.74</v>
      </c>
      <c r="I22" s="20">
        <f t="shared" si="7"/>
        <v>87.419883085314311</v>
      </c>
      <c r="J22" s="6" t="s">
        <v>48</v>
      </c>
      <c r="K22" s="22" t="s">
        <v>44</v>
      </c>
      <c r="L22" s="4">
        <f t="shared" si="10"/>
        <v>1442.4280709076861</v>
      </c>
      <c r="M22" s="3">
        <f t="shared" si="11"/>
        <v>-87.419883085314311</v>
      </c>
      <c r="N22" s="3">
        <f t="shared" si="12"/>
        <v>0</v>
      </c>
      <c r="O22" s="18">
        <f t="shared" si="13"/>
        <v>1355.0081878223718</v>
      </c>
    </row>
    <row r="23" spans="2:15" x14ac:dyDescent="0.3">
      <c r="B23" s="16">
        <v>17</v>
      </c>
      <c r="C23" s="15">
        <f t="shared" si="2"/>
        <v>45917</v>
      </c>
      <c r="D23" s="13" t="s">
        <v>115</v>
      </c>
      <c r="E23" s="5" t="s">
        <v>117</v>
      </c>
      <c r="F23" s="1" t="s">
        <v>118</v>
      </c>
      <c r="G23" s="1" t="s">
        <v>41</v>
      </c>
      <c r="H23" s="126">
        <v>3.35</v>
      </c>
      <c r="I23" s="20">
        <f t="shared" si="7"/>
        <v>82.121708352871025</v>
      </c>
      <c r="J23" s="6" t="s">
        <v>45</v>
      </c>
      <c r="K23" s="22" t="s">
        <v>44</v>
      </c>
      <c r="L23" s="4">
        <f t="shared" si="10"/>
        <v>1355.0081878223718</v>
      </c>
      <c r="M23" s="3">
        <f t="shared" si="11"/>
        <v>-82.121708352871025</v>
      </c>
      <c r="N23" s="3">
        <f t="shared" si="12"/>
        <v>0</v>
      </c>
      <c r="O23" s="18">
        <f t="shared" si="13"/>
        <v>1272.8864794695007</v>
      </c>
    </row>
    <row r="24" spans="2:15" x14ac:dyDescent="0.3">
      <c r="B24" s="16">
        <v>18</v>
      </c>
      <c r="C24" s="15">
        <f t="shared" si="2"/>
        <v>45918</v>
      </c>
      <c r="D24" s="13" t="s">
        <v>115</v>
      </c>
      <c r="E24" s="5" t="s">
        <v>119</v>
      </c>
      <c r="F24" s="1" t="s">
        <v>84</v>
      </c>
      <c r="G24" s="1" t="s">
        <v>120</v>
      </c>
      <c r="H24" s="126">
        <v>2.78</v>
      </c>
      <c r="I24" s="20">
        <f t="shared" si="7"/>
        <v>77.144635119363684</v>
      </c>
      <c r="J24" s="6" t="s">
        <v>47</v>
      </c>
      <c r="K24" s="22" t="s">
        <v>42</v>
      </c>
      <c r="L24" s="4">
        <f t="shared" si="10"/>
        <v>1272.8864794695007</v>
      </c>
      <c r="M24" s="3">
        <f t="shared" si="11"/>
        <v>137.31745051246733</v>
      </c>
      <c r="N24" s="3">
        <f t="shared" si="12"/>
        <v>2.7463490102493466</v>
      </c>
      <c r="O24" s="18">
        <f t="shared" si="13"/>
        <v>1410.203929981968</v>
      </c>
    </row>
    <row r="25" spans="2:15" x14ac:dyDescent="0.3">
      <c r="B25" s="16">
        <v>19</v>
      </c>
      <c r="C25" s="15">
        <f t="shared" si="2"/>
        <v>45919</v>
      </c>
      <c r="D25" s="13" t="s">
        <v>108</v>
      </c>
      <c r="E25" s="5" t="s">
        <v>121</v>
      </c>
      <c r="F25" s="1" t="s">
        <v>84</v>
      </c>
      <c r="G25" s="1" t="s">
        <v>122</v>
      </c>
      <c r="H25" s="126">
        <v>2.02</v>
      </c>
      <c r="I25" s="20">
        <f t="shared" si="7"/>
        <v>85.466904847392001</v>
      </c>
      <c r="J25" s="6" t="s">
        <v>68</v>
      </c>
      <c r="K25" s="22" t="s">
        <v>42</v>
      </c>
      <c r="L25" s="4">
        <f t="shared" ref="L25:L36" si="22">O24</f>
        <v>1410.203929981968</v>
      </c>
      <c r="M25" s="3">
        <f t="shared" ref="M25:M36" si="23">IF(K25="w",(H25-1)*I25,-I25)</f>
        <v>87.176242944339847</v>
      </c>
      <c r="N25" s="3">
        <f t="shared" ref="N25:N36" si="24">IF(K25="w",(M25/100*2),0)</f>
        <v>1.7435248588867969</v>
      </c>
      <c r="O25" s="18">
        <f t="shared" ref="O25:O36" si="25">L25+M25</f>
        <v>1497.380172926308</v>
      </c>
    </row>
    <row r="26" spans="2:15" x14ac:dyDescent="0.3">
      <c r="B26" s="16">
        <v>20</v>
      </c>
      <c r="C26" s="15">
        <f t="shared" si="2"/>
        <v>45920</v>
      </c>
      <c r="D26" s="13" t="s">
        <v>105</v>
      </c>
      <c r="E26" s="5" t="s">
        <v>149</v>
      </c>
      <c r="F26" s="1" t="s">
        <v>84</v>
      </c>
      <c r="G26" s="1" t="s">
        <v>150</v>
      </c>
      <c r="H26" s="126">
        <v>2.34</v>
      </c>
      <c r="I26" s="20">
        <f t="shared" si="7"/>
        <v>90.750313510685331</v>
      </c>
      <c r="J26" s="6" t="s">
        <v>45</v>
      </c>
      <c r="K26" s="22" t="s">
        <v>44</v>
      </c>
      <c r="L26" s="4">
        <f t="shared" si="22"/>
        <v>1497.380172926308</v>
      </c>
      <c r="M26" s="3">
        <f t="shared" si="23"/>
        <v>-90.750313510685331</v>
      </c>
      <c r="N26" s="3">
        <f t="shared" si="24"/>
        <v>0</v>
      </c>
      <c r="O26" s="18">
        <f t="shared" si="25"/>
        <v>1406.6298594156226</v>
      </c>
    </row>
    <row r="27" spans="2:15" x14ac:dyDescent="0.3">
      <c r="B27" s="16">
        <v>21</v>
      </c>
      <c r="C27" s="15">
        <f t="shared" si="2"/>
        <v>45921</v>
      </c>
      <c r="D27" s="13" t="s">
        <v>105</v>
      </c>
      <c r="E27" s="5" t="s">
        <v>154</v>
      </c>
      <c r="F27" s="1" t="s">
        <v>84</v>
      </c>
      <c r="G27" s="1" t="s">
        <v>155</v>
      </c>
      <c r="H27" s="126">
        <v>2.58</v>
      </c>
      <c r="I27" s="20">
        <f t="shared" si="7"/>
        <v>85.250294510037733</v>
      </c>
      <c r="J27" s="6" t="s">
        <v>75</v>
      </c>
      <c r="K27" s="22" t="s">
        <v>44</v>
      </c>
      <c r="L27" s="4">
        <f t="shared" si="22"/>
        <v>1406.6298594156226</v>
      </c>
      <c r="M27" s="3">
        <f t="shared" si="23"/>
        <v>-85.250294510037733</v>
      </c>
      <c r="N27" s="3">
        <f t="shared" si="24"/>
        <v>0</v>
      </c>
      <c r="O27" s="18">
        <f t="shared" si="25"/>
        <v>1321.3795649055849</v>
      </c>
    </row>
    <row r="28" spans="2:15" x14ac:dyDescent="0.3">
      <c r="B28" s="16">
        <v>22</v>
      </c>
      <c r="C28" s="15">
        <f t="shared" si="2"/>
        <v>45922</v>
      </c>
      <c r="D28" s="13" t="s">
        <v>160</v>
      </c>
      <c r="E28" s="5" t="s">
        <v>161</v>
      </c>
      <c r="F28" s="1" t="s">
        <v>86</v>
      </c>
      <c r="G28" s="1" t="s">
        <v>162</v>
      </c>
      <c r="H28" s="126">
        <v>2.56</v>
      </c>
      <c r="I28" s="20">
        <f t="shared" si="7"/>
        <v>80.083609994277865</v>
      </c>
      <c r="J28" s="6" t="s">
        <v>48</v>
      </c>
      <c r="K28" s="22" t="s">
        <v>44</v>
      </c>
      <c r="L28" s="4">
        <f t="shared" si="22"/>
        <v>1321.3795649055849</v>
      </c>
      <c r="M28" s="3">
        <f t="shared" si="23"/>
        <v>-80.083609994277865</v>
      </c>
      <c r="N28" s="3">
        <f t="shared" si="24"/>
        <v>0</v>
      </c>
      <c r="O28" s="18">
        <f t="shared" si="25"/>
        <v>1241.295954911307</v>
      </c>
    </row>
    <row r="29" spans="2:15" x14ac:dyDescent="0.3">
      <c r="B29" s="16">
        <v>23</v>
      </c>
      <c r="C29" s="15">
        <f t="shared" si="2"/>
        <v>45923</v>
      </c>
      <c r="D29" s="13" t="s">
        <v>108</v>
      </c>
      <c r="E29" s="5" t="s">
        <v>163</v>
      </c>
      <c r="F29" s="1" t="s">
        <v>84</v>
      </c>
      <c r="G29" s="1" t="s">
        <v>164</v>
      </c>
      <c r="H29" s="126">
        <v>2.42</v>
      </c>
      <c r="I29" s="20">
        <f t="shared" si="7"/>
        <v>75.230057873412548</v>
      </c>
      <c r="J29" s="6" t="s">
        <v>47</v>
      </c>
      <c r="K29" s="22" t="s">
        <v>42</v>
      </c>
      <c r="L29" s="4">
        <f t="shared" si="22"/>
        <v>1241.295954911307</v>
      </c>
      <c r="M29" s="3">
        <f t="shared" si="23"/>
        <v>106.82668218024581</v>
      </c>
      <c r="N29" s="3">
        <f t="shared" si="24"/>
        <v>2.136533643604916</v>
      </c>
      <c r="O29" s="18">
        <f t="shared" si="25"/>
        <v>1348.1226370915529</v>
      </c>
    </row>
    <row r="30" spans="2:15" x14ac:dyDescent="0.3">
      <c r="B30" s="16">
        <v>24</v>
      </c>
      <c r="C30" s="15">
        <f t="shared" si="2"/>
        <v>45924</v>
      </c>
      <c r="D30" s="13" t="s">
        <v>172</v>
      </c>
      <c r="E30" s="5" t="s">
        <v>175</v>
      </c>
      <c r="F30" s="1" t="s">
        <v>86</v>
      </c>
      <c r="G30" s="1" t="s">
        <v>176</v>
      </c>
      <c r="H30" s="126">
        <v>5.8</v>
      </c>
      <c r="I30" s="20">
        <f t="shared" si="7"/>
        <v>81.704402247972894</v>
      </c>
      <c r="J30" s="6" t="s">
        <v>47</v>
      </c>
      <c r="K30" s="22" t="s">
        <v>44</v>
      </c>
      <c r="L30" s="4">
        <f t="shared" si="22"/>
        <v>1348.1226370915529</v>
      </c>
      <c r="M30" s="3">
        <f t="shared" si="23"/>
        <v>-81.704402247972894</v>
      </c>
      <c r="N30" s="3">
        <f t="shared" si="24"/>
        <v>0</v>
      </c>
      <c r="O30" s="18">
        <f t="shared" si="25"/>
        <v>1266.41823484358</v>
      </c>
    </row>
    <row r="31" spans="2:15" x14ac:dyDescent="0.3">
      <c r="B31" s="16">
        <v>25</v>
      </c>
      <c r="C31" s="15">
        <f t="shared" si="2"/>
        <v>45925</v>
      </c>
      <c r="D31" s="13" t="s">
        <v>172</v>
      </c>
      <c r="E31" s="5" t="s">
        <v>173</v>
      </c>
      <c r="F31" s="1" t="s">
        <v>86</v>
      </c>
      <c r="G31" s="1" t="s">
        <v>174</v>
      </c>
      <c r="H31" s="126">
        <v>2.74</v>
      </c>
      <c r="I31" s="20">
        <f t="shared" si="7"/>
        <v>76.752620293550308</v>
      </c>
      <c r="J31" s="6" t="s">
        <v>46</v>
      </c>
      <c r="K31" s="22" t="s">
        <v>42</v>
      </c>
      <c r="L31" s="4">
        <f t="shared" si="22"/>
        <v>1266.41823484358</v>
      </c>
      <c r="M31" s="3">
        <f t="shared" si="23"/>
        <v>133.54955931077754</v>
      </c>
      <c r="N31" s="3">
        <f t="shared" si="24"/>
        <v>2.6709911862155509</v>
      </c>
      <c r="O31" s="18">
        <f t="shared" si="25"/>
        <v>1399.9677941543575</v>
      </c>
    </row>
    <row r="32" spans="2:15" x14ac:dyDescent="0.3">
      <c r="B32" s="16">
        <v>26</v>
      </c>
      <c r="C32" s="15">
        <f t="shared" si="2"/>
        <v>45926</v>
      </c>
      <c r="D32" s="13" t="s">
        <v>108</v>
      </c>
      <c r="E32" s="5" t="s">
        <v>170</v>
      </c>
      <c r="F32" s="1" t="s">
        <v>171</v>
      </c>
      <c r="G32" s="1" t="s">
        <v>113</v>
      </c>
      <c r="H32" s="126">
        <v>2.2400000000000002</v>
      </c>
      <c r="I32" s="20">
        <f t="shared" si="7"/>
        <v>84.846532979051972</v>
      </c>
      <c r="J32" s="6" t="s">
        <v>75</v>
      </c>
      <c r="K32" s="22" t="s">
        <v>52</v>
      </c>
      <c r="L32" s="4">
        <f t="shared" si="22"/>
        <v>1399.9677941543575</v>
      </c>
      <c r="M32" s="3">
        <v>0</v>
      </c>
      <c r="N32" s="3">
        <f t="shared" si="24"/>
        <v>0</v>
      </c>
      <c r="O32" s="18">
        <f t="shared" si="25"/>
        <v>1399.9677941543575</v>
      </c>
    </row>
    <row r="33" spans="2:15" x14ac:dyDescent="0.3">
      <c r="B33" s="16">
        <v>27</v>
      </c>
      <c r="C33" s="15">
        <f t="shared" si="2"/>
        <v>45927</v>
      </c>
      <c r="D33" s="13" t="s">
        <v>105</v>
      </c>
      <c r="E33" s="5" t="s">
        <v>167</v>
      </c>
      <c r="F33" s="1" t="s">
        <v>110</v>
      </c>
      <c r="G33" s="1" t="s">
        <v>168</v>
      </c>
      <c r="H33" s="126">
        <v>2.0699999999999998</v>
      </c>
      <c r="I33" s="20">
        <f t="shared" si="7"/>
        <v>84.846532979051972</v>
      </c>
      <c r="J33" s="6" t="s">
        <v>169</v>
      </c>
      <c r="K33" s="22" t="s">
        <v>42</v>
      </c>
      <c r="L33" s="4">
        <f t="shared" si="22"/>
        <v>1399.9677941543575</v>
      </c>
      <c r="M33" s="3">
        <f t="shared" si="23"/>
        <v>90.785790287585598</v>
      </c>
      <c r="N33" s="3">
        <f t="shared" si="24"/>
        <v>1.815715805751712</v>
      </c>
      <c r="O33" s="18">
        <f t="shared" si="25"/>
        <v>1490.7535844419431</v>
      </c>
    </row>
    <row r="34" spans="2:15" x14ac:dyDescent="0.3">
      <c r="B34" s="16">
        <v>28</v>
      </c>
      <c r="C34" s="15">
        <f t="shared" si="2"/>
        <v>45928</v>
      </c>
      <c r="D34" s="13" t="s">
        <v>105</v>
      </c>
      <c r="E34" s="5" t="s">
        <v>185</v>
      </c>
      <c r="F34" s="1" t="s">
        <v>110</v>
      </c>
      <c r="G34" s="1" t="s">
        <v>186</v>
      </c>
      <c r="H34" s="126">
        <v>2.46</v>
      </c>
      <c r="I34" s="20">
        <f t="shared" si="7"/>
        <v>90.348702087390492</v>
      </c>
      <c r="J34" s="6" t="s">
        <v>68</v>
      </c>
      <c r="K34" s="22" t="s">
        <v>44</v>
      </c>
      <c r="L34" s="4">
        <f t="shared" si="22"/>
        <v>1490.7535844419431</v>
      </c>
      <c r="M34" s="3">
        <f t="shared" si="23"/>
        <v>-90.348702087390492</v>
      </c>
      <c r="N34" s="3">
        <f t="shared" si="24"/>
        <v>0</v>
      </c>
      <c r="O34" s="18">
        <f t="shared" si="25"/>
        <v>1400.4048823545527</v>
      </c>
    </row>
    <row r="35" spans="2:15" x14ac:dyDescent="0.3">
      <c r="B35" s="16">
        <v>29</v>
      </c>
      <c r="C35" s="15">
        <f t="shared" si="2"/>
        <v>45929</v>
      </c>
      <c r="D35" s="13" t="s">
        <v>105</v>
      </c>
      <c r="E35" s="5" t="s">
        <v>190</v>
      </c>
      <c r="F35" s="1" t="s">
        <v>40</v>
      </c>
      <c r="G35" s="1" t="s">
        <v>41</v>
      </c>
      <c r="H35" s="126">
        <v>1.97</v>
      </c>
      <c r="I35" s="20">
        <f t="shared" si="7"/>
        <v>84.87302317300319</v>
      </c>
      <c r="J35" s="6" t="s">
        <v>43</v>
      </c>
      <c r="K35" s="22" t="s">
        <v>42</v>
      </c>
      <c r="L35" s="4">
        <f t="shared" si="22"/>
        <v>1400.4048823545527</v>
      </c>
      <c r="M35" s="3">
        <f t="shared" si="23"/>
        <v>82.326832477813099</v>
      </c>
      <c r="N35" s="3">
        <f t="shared" si="24"/>
        <v>1.6465366495562619</v>
      </c>
      <c r="O35" s="18">
        <f t="shared" si="25"/>
        <v>1482.7317148323657</v>
      </c>
    </row>
    <row r="36" spans="2:15" x14ac:dyDescent="0.3">
      <c r="B36" s="16">
        <v>30</v>
      </c>
      <c r="C36" s="15">
        <f t="shared" si="2"/>
        <v>45930</v>
      </c>
      <c r="D36" s="13" t="s">
        <v>108</v>
      </c>
      <c r="E36" s="5" t="s">
        <v>193</v>
      </c>
      <c r="F36" s="1" t="s">
        <v>86</v>
      </c>
      <c r="G36" s="1" t="s">
        <v>194</v>
      </c>
      <c r="H36" s="126">
        <v>3.65</v>
      </c>
      <c r="I36" s="20">
        <f t="shared" si="7"/>
        <v>89.862528171658525</v>
      </c>
      <c r="J36" s="6" t="s">
        <v>47</v>
      </c>
      <c r="K36" s="22" t="s">
        <v>44</v>
      </c>
      <c r="L36" s="4">
        <f t="shared" si="22"/>
        <v>1482.7317148323657</v>
      </c>
      <c r="M36" s="3">
        <f t="shared" si="23"/>
        <v>-89.862528171658525</v>
      </c>
      <c r="N36" s="3">
        <f t="shared" si="24"/>
        <v>0</v>
      </c>
      <c r="O36" s="18">
        <f t="shared" si="25"/>
        <v>1392.8691866607071</v>
      </c>
    </row>
    <row r="37" spans="2:15" x14ac:dyDescent="0.3">
      <c r="E37" s="17"/>
    </row>
  </sheetData>
  <mergeCells count="1">
    <mergeCell ref="G2:G4"/>
  </mergeCells>
  <conditionalFormatting sqref="D7:D20">
    <cfRule type="containsBlanks" dxfId="13" priority="1">
      <formula>LEN(TRIM(D7))=0</formula>
    </cfRule>
  </conditionalFormatting>
  <conditionalFormatting sqref="F7:H7 J7:K7 E10:H15 J10:K15 E18:H20 J18:K36 D21:H36">
    <cfRule type="containsBlanks" dxfId="12" priority="3">
      <formula>LEN(TRIM(D7))=0</formula>
    </cfRule>
  </conditionalFormatting>
  <conditionalFormatting sqref="K7">
    <cfRule type="cellIs" dxfId="11" priority="4" operator="equal">
      <formula>"D"</formula>
    </cfRule>
    <cfRule type="cellIs" dxfId="10" priority="5" operator="equal">
      <formula>"L"</formula>
    </cfRule>
    <cfRule type="cellIs" dxfId="9" priority="6" operator="equal">
      <formula>"W"</formula>
    </cfRule>
  </conditionalFormatting>
  <conditionalFormatting sqref="K10:K15 K18:K36">
    <cfRule type="cellIs" dxfId="8" priority="49" operator="equal">
      <formula>"D"</formula>
    </cfRule>
    <cfRule type="cellIs" dxfId="7" priority="50" operator="equal">
      <formula>"L"</formula>
    </cfRule>
    <cfRule type="cellIs" dxfId="6" priority="51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5"/>
  <sheetViews>
    <sheetView showGridLines="0" workbookViewId="0">
      <pane ySplit="2" topLeftCell="A3" activePane="bottomLeft" state="frozen"/>
      <selection pane="bottomLeft" activeCell="H27" sqref="H27"/>
    </sheetView>
  </sheetViews>
  <sheetFormatPr defaultRowHeight="14.4" x14ac:dyDescent="0.3"/>
  <cols>
    <col min="1" max="1" width="3.6640625" customWidth="1"/>
    <col min="3" max="3" width="14.5546875" customWidth="1"/>
    <col min="4" max="4" width="13.33203125" customWidth="1"/>
  </cols>
  <sheetData>
    <row r="2" spans="2:4" ht="25.2" x14ac:dyDescent="0.45">
      <c r="B2" s="50" t="s">
        <v>60</v>
      </c>
    </row>
    <row r="4" spans="2:4" ht="21" customHeight="1" x14ac:dyDescent="0.3">
      <c r="B4" s="46" t="s">
        <v>0</v>
      </c>
      <c r="C4" s="46" t="s">
        <v>49</v>
      </c>
      <c r="D4" s="46" t="s">
        <v>50</v>
      </c>
    </row>
    <row r="5" spans="2:4" x14ac:dyDescent="0.3">
      <c r="B5" s="49">
        <v>0</v>
      </c>
      <c r="C5" s="47">
        <v>0</v>
      </c>
      <c r="D5" s="48">
        <v>0</v>
      </c>
    </row>
    <row r="6" spans="2:4" x14ac:dyDescent="0.3">
      <c r="B6" s="49">
        <v>1</v>
      </c>
      <c r="C6" s="47">
        <f>'PGX5 - Results'!M7-'PGX5 - Results'!N7</f>
        <v>0</v>
      </c>
      <c r="D6" s="48">
        <f>D5+C6</f>
        <v>0</v>
      </c>
    </row>
    <row r="7" spans="2:4" x14ac:dyDescent="0.3">
      <c r="B7" s="49">
        <v>2</v>
      </c>
      <c r="C7" s="47">
        <f>'PGX5 - Results'!M8-'PGX5 - Results'!N8</f>
        <v>0</v>
      </c>
      <c r="D7" s="48">
        <f t="shared" ref="D7:D35" si="0">D6+C7</f>
        <v>0</v>
      </c>
    </row>
    <row r="8" spans="2:4" x14ac:dyDescent="0.3">
      <c r="B8" s="49">
        <v>3</v>
      </c>
      <c r="C8" s="47">
        <f>'PGX5 - Results'!M9-'PGX5 - Results'!N9</f>
        <v>0</v>
      </c>
      <c r="D8" s="48">
        <f t="shared" si="0"/>
        <v>0</v>
      </c>
    </row>
    <row r="9" spans="2:4" x14ac:dyDescent="0.3">
      <c r="B9" s="49">
        <v>4</v>
      </c>
      <c r="C9" s="47">
        <f>'PGX5 - Results'!M10-'PGX5 - Results'!N10</f>
        <v>70.084848484848493</v>
      </c>
      <c r="D9" s="48">
        <f t="shared" si="0"/>
        <v>70.084848484848493</v>
      </c>
    </row>
    <row r="10" spans="2:4" x14ac:dyDescent="0.3">
      <c r="B10" s="49">
        <v>5</v>
      </c>
      <c r="C10" s="47">
        <f>'PGX5 - Results'!M11-'PGX5 - Results'!N11</f>
        <v>75.096977043158887</v>
      </c>
      <c r="D10" s="48">
        <f t="shared" si="0"/>
        <v>145.18182552800738</v>
      </c>
    </row>
    <row r="11" spans="2:4" x14ac:dyDescent="0.3">
      <c r="B11" s="49">
        <v>6</v>
      </c>
      <c r="C11" s="47">
        <f>'PGX5 - Results'!M12-'PGX5 - Results'!N12</f>
        <v>0</v>
      </c>
      <c r="D11" s="48">
        <f t="shared" si="0"/>
        <v>145.18182552800738</v>
      </c>
    </row>
    <row r="12" spans="2:4" x14ac:dyDescent="0.3">
      <c r="B12" s="49">
        <v>7</v>
      </c>
      <c r="C12" s="47">
        <f>'PGX5 - Results'!M13-'PGX5 - Results'!N13</f>
        <v>87.286832525809032</v>
      </c>
      <c r="D12" s="48">
        <f t="shared" si="0"/>
        <v>232.4686580538164</v>
      </c>
    </row>
    <row r="13" spans="2:4" x14ac:dyDescent="0.3">
      <c r="B13" s="49">
        <v>8</v>
      </c>
      <c r="C13" s="47">
        <f>'PGX5 - Results'!M14-'PGX5 - Results'!N14</f>
        <v>80.83124387025444</v>
      </c>
      <c r="D13" s="48">
        <f t="shared" si="0"/>
        <v>313.29990192407081</v>
      </c>
    </row>
    <row r="14" spans="2:4" x14ac:dyDescent="0.3">
      <c r="B14" s="49">
        <v>9</v>
      </c>
      <c r="C14" s="47">
        <f>'PGX5 - Results'!M15-'PGX5 - Results'!N15</f>
        <v>87.787629706361173</v>
      </c>
      <c r="D14" s="48">
        <f t="shared" si="0"/>
        <v>401.08753163043195</v>
      </c>
    </row>
    <row r="15" spans="2:4" x14ac:dyDescent="0.3">
      <c r="B15" s="49">
        <v>10</v>
      </c>
      <c r="C15" s="47">
        <f>'PGX5 - Results'!M16-'PGX5 - Results'!N16</f>
        <v>0</v>
      </c>
      <c r="D15" s="48">
        <f t="shared" si="0"/>
        <v>401.08753163043195</v>
      </c>
    </row>
    <row r="16" spans="2:4" x14ac:dyDescent="0.3">
      <c r="B16" s="49">
        <v>11</v>
      </c>
      <c r="C16" s="47">
        <f>'PGX5 - Results'!M17-'PGX5 - Results'!N17</f>
        <v>0</v>
      </c>
      <c r="D16" s="48">
        <f t="shared" si="0"/>
        <v>401.08753163043195</v>
      </c>
    </row>
    <row r="17" spans="2:4" x14ac:dyDescent="0.3">
      <c r="B17" s="49">
        <v>12</v>
      </c>
      <c r="C17" s="47">
        <f>'PGX5 - Results'!M18-'PGX5 - Results'!N18</f>
        <v>-85.41048433088632</v>
      </c>
      <c r="D17" s="48">
        <f t="shared" si="0"/>
        <v>315.67704729954562</v>
      </c>
    </row>
    <row r="18" spans="2:4" x14ac:dyDescent="0.3">
      <c r="B18" s="49">
        <v>13</v>
      </c>
      <c r="C18" s="47">
        <f>'PGX5 - Results'!M19-'PGX5 - Results'!N19</f>
        <v>95.92787960746179</v>
      </c>
      <c r="D18" s="48">
        <f t="shared" si="0"/>
        <v>411.60492690700744</v>
      </c>
    </row>
    <row r="19" spans="2:4" x14ac:dyDescent="0.3">
      <c r="B19" s="49">
        <v>14</v>
      </c>
      <c r="C19" s="47">
        <f>'PGX5 - Results'!M20-'PGX5 - Results'!N20</f>
        <v>-86.166551428177186</v>
      </c>
      <c r="D19" s="48">
        <f t="shared" si="0"/>
        <v>325.43837547883027</v>
      </c>
    </row>
    <row r="20" spans="2:4" x14ac:dyDescent="0.3">
      <c r="B20" s="49">
        <v>15</v>
      </c>
      <c r="C20" s="47">
        <f>'PGX5 - Results'!M21-'PGX5 - Results'!N21</f>
        <v>104.7095932955209</v>
      </c>
      <c r="D20" s="48">
        <f t="shared" si="0"/>
        <v>430.14796877435117</v>
      </c>
    </row>
    <row r="21" spans="2:4" x14ac:dyDescent="0.3">
      <c r="B21" s="49">
        <v>16</v>
      </c>
      <c r="C21" s="47">
        <f>'PGX5 - Results'!M22-'PGX5 - Results'!N22</f>
        <v>-87.419883085314311</v>
      </c>
      <c r="D21" s="48">
        <f t="shared" si="0"/>
        <v>342.72808568903685</v>
      </c>
    </row>
    <row r="22" spans="2:4" x14ac:dyDescent="0.3">
      <c r="B22" s="49">
        <v>17</v>
      </c>
      <c r="C22" s="47">
        <f>'PGX5 - Results'!M23-'PGX5 - Results'!N23</f>
        <v>-82.121708352871025</v>
      </c>
      <c r="D22" s="48">
        <f t="shared" si="0"/>
        <v>260.60637733616579</v>
      </c>
    </row>
    <row r="23" spans="2:4" x14ac:dyDescent="0.3">
      <c r="B23" s="49">
        <v>18</v>
      </c>
      <c r="C23" s="47">
        <f>'PGX5 - Results'!M24-'PGX5 - Results'!N24</f>
        <v>134.57110150221797</v>
      </c>
      <c r="D23" s="48">
        <f t="shared" si="0"/>
        <v>395.17747883838376</v>
      </c>
    </row>
    <row r="24" spans="2:4" x14ac:dyDescent="0.3">
      <c r="B24" s="49">
        <v>19</v>
      </c>
      <c r="C24" s="47">
        <f>'PGX5 - Results'!M25-'PGX5 - Results'!N25</f>
        <v>85.432718085453047</v>
      </c>
      <c r="D24" s="48">
        <f t="shared" si="0"/>
        <v>480.61019692383684</v>
      </c>
    </row>
    <row r="25" spans="2:4" x14ac:dyDescent="0.3">
      <c r="B25" s="49">
        <v>20</v>
      </c>
      <c r="C25" s="47">
        <f>'PGX5 - Results'!M26-'PGX5 - Results'!N26</f>
        <v>-90.750313510685331</v>
      </c>
      <c r="D25" s="48">
        <f t="shared" si="0"/>
        <v>389.85988341315152</v>
      </c>
    </row>
    <row r="26" spans="2:4" x14ac:dyDescent="0.3">
      <c r="B26" s="49">
        <v>21</v>
      </c>
      <c r="C26" s="47">
        <f>'PGX5 - Results'!M27-'PGX5 - Results'!N27</f>
        <v>-85.250294510037733</v>
      </c>
      <c r="D26" s="48">
        <f t="shared" si="0"/>
        <v>304.60958890311377</v>
      </c>
    </row>
    <row r="27" spans="2:4" x14ac:dyDescent="0.3">
      <c r="B27" s="49">
        <v>22</v>
      </c>
      <c r="C27" s="47">
        <f>'PGX5 - Results'!M28-'PGX5 - Results'!N28</f>
        <v>-80.083609994277865</v>
      </c>
      <c r="D27" s="48">
        <f t="shared" si="0"/>
        <v>224.5259789088359</v>
      </c>
    </row>
    <row r="28" spans="2:4" x14ac:dyDescent="0.3">
      <c r="B28" s="49">
        <v>23</v>
      </c>
      <c r="C28" s="47">
        <f>'PGX5 - Results'!M29-'PGX5 - Results'!N29</f>
        <v>104.69014853664089</v>
      </c>
      <c r="D28" s="48">
        <f t="shared" si="0"/>
        <v>329.21612744547679</v>
      </c>
    </row>
    <row r="29" spans="2:4" x14ac:dyDescent="0.3">
      <c r="B29" s="49">
        <v>24</v>
      </c>
      <c r="C29" s="47">
        <f>'PGX5 - Results'!M30-'PGX5 - Results'!N30</f>
        <v>-81.704402247972894</v>
      </c>
      <c r="D29" s="48">
        <f t="shared" si="0"/>
        <v>247.51172519750389</v>
      </c>
    </row>
    <row r="30" spans="2:4" x14ac:dyDescent="0.3">
      <c r="B30" s="49">
        <v>25</v>
      </c>
      <c r="C30" s="47">
        <f>'PGX5 - Results'!M31-'PGX5 - Results'!N31</f>
        <v>130.87856812456198</v>
      </c>
      <c r="D30" s="48">
        <f t="shared" si="0"/>
        <v>378.39029332206587</v>
      </c>
    </row>
    <row r="31" spans="2:4" x14ac:dyDescent="0.3">
      <c r="B31" s="49">
        <v>26</v>
      </c>
      <c r="C31" s="47">
        <f>'PGX5 - Results'!M32-'PGX5 - Results'!N32</f>
        <v>0</v>
      </c>
      <c r="D31" s="48">
        <f t="shared" si="0"/>
        <v>378.39029332206587</v>
      </c>
    </row>
    <row r="32" spans="2:4" x14ac:dyDescent="0.3">
      <c r="B32" s="49">
        <v>27</v>
      </c>
      <c r="C32" s="47">
        <f>'PGX5 - Results'!M33-'PGX5 - Results'!N33</f>
        <v>88.97007448183389</v>
      </c>
      <c r="D32" s="48">
        <f t="shared" si="0"/>
        <v>467.36036780389975</v>
      </c>
    </row>
    <row r="33" spans="2:4" x14ac:dyDescent="0.3">
      <c r="B33" s="49">
        <v>28</v>
      </c>
      <c r="C33" s="47">
        <f>'PGX5 - Results'!M34-'PGX5 - Results'!N34</f>
        <v>-90.348702087390492</v>
      </c>
      <c r="D33" s="48">
        <f t="shared" si="0"/>
        <v>377.01166571650924</v>
      </c>
    </row>
    <row r="34" spans="2:4" x14ac:dyDescent="0.3">
      <c r="B34" s="49">
        <v>29</v>
      </c>
      <c r="C34" s="47">
        <f>'PGX5 - Results'!M35-'PGX5 - Results'!N35</f>
        <v>80.680295828256831</v>
      </c>
      <c r="D34" s="48">
        <f t="shared" si="0"/>
        <v>457.69196154476606</v>
      </c>
    </row>
    <row r="35" spans="2:4" x14ac:dyDescent="0.3">
      <c r="B35" s="49">
        <v>30</v>
      </c>
      <c r="C35" s="47">
        <f>'PGX5 - Results'!M36-'PGX5 - Results'!N36</f>
        <v>-89.862528171658525</v>
      </c>
      <c r="D35" s="48">
        <f t="shared" si="0"/>
        <v>367.82943337310752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51"/>
  <sheetViews>
    <sheetView showGridLines="0" zoomScaleNormal="100" workbookViewId="0">
      <pane ySplit="6" topLeftCell="A23" activePane="bottomLeft" state="frozen"/>
      <selection pane="bottomLeft" activeCell="E18" sqref="E18:E20"/>
    </sheetView>
  </sheetViews>
  <sheetFormatPr defaultRowHeight="15.6" x14ac:dyDescent="0.3"/>
  <cols>
    <col min="1" max="1" width="1.44140625" customWidth="1"/>
    <col min="2" max="2" width="6.5546875" style="133" customWidth="1"/>
    <col min="3" max="3" width="17.44140625" style="68" customWidth="1"/>
    <col min="4" max="4" width="12" style="96" customWidth="1"/>
    <col min="5" max="5" width="27.44140625" style="69" customWidth="1"/>
    <col min="6" max="6" width="16.88671875" style="96" bestFit="1" customWidth="1"/>
    <col min="7" max="7" width="10.6640625" style="97" bestFit="1" customWidth="1"/>
    <col min="8" max="8" width="11" style="96" customWidth="1"/>
    <col min="9" max="9" width="11.5546875" style="67" customWidth="1"/>
    <col min="10" max="10" width="11.44140625" style="98" customWidth="1"/>
    <col min="11" max="11" width="12.5546875" style="96" customWidth="1"/>
    <col min="12" max="12" width="13.33203125" style="96" customWidth="1"/>
    <col min="13" max="13" width="15.33203125" style="99" customWidth="1"/>
  </cols>
  <sheetData>
    <row r="1" spans="2:13" ht="9.75" customHeight="1" thickBot="1" x14ac:dyDescent="0.35"/>
    <row r="2" spans="2:13" ht="30" customHeight="1" x14ac:dyDescent="0.3">
      <c r="B2" s="268"/>
      <c r="C2" s="224"/>
      <c r="D2" s="224"/>
      <c r="E2" s="225"/>
      <c r="F2" s="256" t="s">
        <v>30</v>
      </c>
      <c r="G2" s="80" t="s">
        <v>31</v>
      </c>
      <c r="H2" s="81">
        <v>50</v>
      </c>
      <c r="I2" s="80" t="s">
        <v>32</v>
      </c>
      <c r="J2" s="81">
        <f>M148+50</f>
        <v>51.902095999999986</v>
      </c>
      <c r="K2" s="259" t="s">
        <v>33</v>
      </c>
      <c r="L2" s="260"/>
      <c r="M2" s="82">
        <f>H148</f>
        <v>45.953999999999866</v>
      </c>
    </row>
    <row r="3" spans="2:13" ht="30" customHeight="1" x14ac:dyDescent="0.3">
      <c r="B3" s="226"/>
      <c r="C3" s="227"/>
      <c r="D3" s="227"/>
      <c r="E3" s="228"/>
      <c r="F3" s="257"/>
      <c r="G3" s="83" t="s">
        <v>16</v>
      </c>
      <c r="H3" s="84">
        <v>45901</v>
      </c>
      <c r="I3" s="85" t="s">
        <v>34</v>
      </c>
      <c r="J3" s="86">
        <f>J2-H2</f>
        <v>1.902095999999986</v>
      </c>
      <c r="K3" s="261" t="s">
        <v>28</v>
      </c>
      <c r="L3" s="262"/>
      <c r="M3" s="87">
        <f>J3/M2*100</f>
        <v>4.1391304347825901</v>
      </c>
    </row>
    <row r="4" spans="2:13" ht="30" customHeight="1" thickBot="1" x14ac:dyDescent="0.35">
      <c r="B4" s="229"/>
      <c r="C4" s="230"/>
      <c r="D4" s="230"/>
      <c r="E4" s="231"/>
      <c r="F4" s="258"/>
      <c r="G4" s="88" t="s">
        <v>198</v>
      </c>
      <c r="H4" s="89">
        <v>46</v>
      </c>
      <c r="I4" s="88" t="s">
        <v>36</v>
      </c>
      <c r="J4" s="90">
        <f>J3/H2*100</f>
        <v>3.804191999999972</v>
      </c>
      <c r="K4" s="263" t="s">
        <v>29</v>
      </c>
      <c r="L4" s="264"/>
      <c r="M4" s="91">
        <f>J3/H2*100</f>
        <v>3.804191999999972</v>
      </c>
    </row>
    <row r="5" spans="2:13" ht="7.5" customHeight="1" thickBot="1" x14ac:dyDescent="0.35"/>
    <row r="6" spans="2:13" x14ac:dyDescent="0.3">
      <c r="B6" s="189" t="s">
        <v>0</v>
      </c>
      <c r="C6" s="118" t="s">
        <v>1</v>
      </c>
      <c r="D6" s="119" t="s">
        <v>53</v>
      </c>
      <c r="E6" s="120" t="s">
        <v>2</v>
      </c>
      <c r="F6" s="119" t="s">
        <v>37</v>
      </c>
      <c r="G6" s="121" t="s">
        <v>5</v>
      </c>
      <c r="H6" s="119" t="s">
        <v>20</v>
      </c>
      <c r="I6" s="119" t="s">
        <v>22</v>
      </c>
      <c r="J6" s="119" t="s">
        <v>23</v>
      </c>
      <c r="K6" s="119" t="s">
        <v>24</v>
      </c>
      <c r="L6" s="119" t="s">
        <v>38</v>
      </c>
      <c r="M6" s="122" t="s">
        <v>21</v>
      </c>
    </row>
    <row r="7" spans="2:13" s="51" customFormat="1" ht="14.4" x14ac:dyDescent="0.3">
      <c r="B7" s="251">
        <v>1</v>
      </c>
      <c r="C7" s="265">
        <f>H3</f>
        <v>45901</v>
      </c>
      <c r="D7" s="270" t="s">
        <v>54</v>
      </c>
      <c r="E7" s="266" t="s">
        <v>55</v>
      </c>
      <c r="F7" s="200" t="s">
        <v>46</v>
      </c>
      <c r="G7" s="100">
        <v>12.5</v>
      </c>
      <c r="H7" s="187">
        <v>0.33300000000000002</v>
      </c>
      <c r="I7" s="267" t="s">
        <v>46</v>
      </c>
      <c r="J7" s="137" t="s">
        <v>42</v>
      </c>
      <c r="K7" s="101">
        <f t="shared" ref="K7:K61" si="0">IF(J7="w",(G7-1)*H7,-H7)</f>
        <v>3.8295000000000003</v>
      </c>
      <c r="L7" s="101">
        <f t="shared" ref="L7:L61" si="1">IF(J7="w",(K7/100*2),0)</f>
        <v>7.6590000000000005E-2</v>
      </c>
      <c r="M7" s="123">
        <f t="shared" ref="M7:M61" si="2">K7-L7</f>
        <v>3.7529100000000004</v>
      </c>
    </row>
    <row r="8" spans="2:13" s="51" customFormat="1" ht="14.4" x14ac:dyDescent="0.3">
      <c r="B8" s="252"/>
      <c r="C8" s="254"/>
      <c r="D8" s="272"/>
      <c r="E8" s="236"/>
      <c r="F8" s="199" t="s">
        <v>43</v>
      </c>
      <c r="G8" s="100">
        <v>6.6</v>
      </c>
      <c r="H8" s="187">
        <v>0.33300000000000002</v>
      </c>
      <c r="I8" s="236"/>
      <c r="J8" s="137" t="s">
        <v>44</v>
      </c>
      <c r="K8" s="103">
        <f t="shared" si="0"/>
        <v>-0.33300000000000002</v>
      </c>
      <c r="L8" s="103">
        <f t="shared" si="1"/>
        <v>0</v>
      </c>
      <c r="M8" s="124">
        <f t="shared" si="2"/>
        <v>-0.33300000000000002</v>
      </c>
    </row>
    <row r="9" spans="2:13" s="51" customFormat="1" ht="14.4" x14ac:dyDescent="0.3">
      <c r="B9" s="252"/>
      <c r="C9" s="254"/>
      <c r="D9" s="274"/>
      <c r="E9" s="236"/>
      <c r="F9" s="199" t="s">
        <v>47</v>
      </c>
      <c r="G9" s="100">
        <v>14</v>
      </c>
      <c r="H9" s="187">
        <v>0.33300000000000002</v>
      </c>
      <c r="I9" s="236"/>
      <c r="J9" s="137" t="s">
        <v>44</v>
      </c>
      <c r="K9" s="103">
        <f t="shared" si="0"/>
        <v>-0.33300000000000002</v>
      </c>
      <c r="L9" s="103">
        <f t="shared" si="1"/>
        <v>0</v>
      </c>
      <c r="M9" s="124">
        <f t="shared" si="2"/>
        <v>-0.33300000000000002</v>
      </c>
    </row>
    <row r="10" spans="2:13" s="51" customFormat="1" ht="14.4" x14ac:dyDescent="0.3">
      <c r="B10" s="252"/>
      <c r="C10" s="253">
        <f>C7</f>
        <v>45901</v>
      </c>
      <c r="D10" s="270" t="s">
        <v>54</v>
      </c>
      <c r="E10" s="255" t="s">
        <v>56</v>
      </c>
      <c r="F10" s="199" t="s">
        <v>43</v>
      </c>
      <c r="G10" s="100">
        <v>6.8</v>
      </c>
      <c r="H10" s="187">
        <v>0.33300000000000002</v>
      </c>
      <c r="I10" s="235" t="s">
        <v>45</v>
      </c>
      <c r="J10" s="137" t="s">
        <v>44</v>
      </c>
      <c r="K10" s="103">
        <f t="shared" si="0"/>
        <v>-0.33300000000000002</v>
      </c>
      <c r="L10" s="103">
        <f t="shared" si="1"/>
        <v>0</v>
      </c>
      <c r="M10" s="124">
        <f t="shared" si="2"/>
        <v>-0.33300000000000002</v>
      </c>
    </row>
    <row r="11" spans="2:13" s="51" customFormat="1" ht="14.4" x14ac:dyDescent="0.3">
      <c r="B11" s="252"/>
      <c r="C11" s="254"/>
      <c r="D11" s="272"/>
      <c r="E11" s="236"/>
      <c r="F11" s="199" t="s">
        <v>48</v>
      </c>
      <c r="G11" s="100">
        <v>8</v>
      </c>
      <c r="H11" s="187">
        <v>0.33300000000000002</v>
      </c>
      <c r="I11" s="236"/>
      <c r="J11" s="137" t="s">
        <v>44</v>
      </c>
      <c r="K11" s="103">
        <f t="shared" si="0"/>
        <v>-0.33300000000000002</v>
      </c>
      <c r="L11" s="103">
        <f t="shared" si="1"/>
        <v>0</v>
      </c>
      <c r="M11" s="124">
        <f t="shared" si="2"/>
        <v>-0.33300000000000002</v>
      </c>
    </row>
    <row r="12" spans="2:13" s="51" customFormat="1" ht="14.4" x14ac:dyDescent="0.3">
      <c r="B12" s="252"/>
      <c r="C12" s="254"/>
      <c r="D12" s="274"/>
      <c r="E12" s="236"/>
      <c r="F12" s="199" t="s">
        <v>46</v>
      </c>
      <c r="G12" s="100">
        <v>11</v>
      </c>
      <c r="H12" s="187">
        <v>0.33300000000000002</v>
      </c>
      <c r="I12" s="236"/>
      <c r="J12" s="137" t="s">
        <v>44</v>
      </c>
      <c r="K12" s="103">
        <f t="shared" si="0"/>
        <v>-0.33300000000000002</v>
      </c>
      <c r="L12" s="103">
        <f t="shared" si="1"/>
        <v>0</v>
      </c>
      <c r="M12" s="124">
        <f t="shared" si="2"/>
        <v>-0.33300000000000002</v>
      </c>
    </row>
    <row r="13" spans="2:13" s="51" customFormat="1" ht="14.4" x14ac:dyDescent="0.3">
      <c r="B13" s="201">
        <v>2</v>
      </c>
      <c r="C13" s="196">
        <f>C10+1</f>
        <v>45902</v>
      </c>
      <c r="D13" s="194" t="s">
        <v>62</v>
      </c>
      <c r="E13" s="197"/>
      <c r="F13" s="198"/>
      <c r="G13" s="138"/>
      <c r="H13" s="188"/>
      <c r="I13" s="198"/>
      <c r="J13" s="139"/>
      <c r="K13" s="140">
        <f t="shared" si="0"/>
        <v>0</v>
      </c>
      <c r="L13" s="140">
        <f t="shared" si="1"/>
        <v>0</v>
      </c>
      <c r="M13" s="141">
        <f t="shared" si="2"/>
        <v>0</v>
      </c>
    </row>
    <row r="14" spans="2:13" s="51" customFormat="1" ht="14.4" x14ac:dyDescent="0.3">
      <c r="B14" s="202">
        <v>3</v>
      </c>
      <c r="C14" s="196">
        <f>C13+1</f>
        <v>45903</v>
      </c>
      <c r="D14" s="194" t="s">
        <v>62</v>
      </c>
      <c r="E14" s="197"/>
      <c r="F14" s="198"/>
      <c r="G14" s="138"/>
      <c r="H14" s="188"/>
      <c r="I14" s="198"/>
      <c r="J14" s="139"/>
      <c r="K14" s="140">
        <f t="shared" si="0"/>
        <v>0</v>
      </c>
      <c r="L14" s="140">
        <f t="shared" si="1"/>
        <v>0</v>
      </c>
      <c r="M14" s="141">
        <f t="shared" si="2"/>
        <v>0</v>
      </c>
    </row>
    <row r="15" spans="2:13" s="51" customFormat="1" ht="14.4" x14ac:dyDescent="0.3">
      <c r="B15" s="251">
        <v>4</v>
      </c>
      <c r="C15" s="253">
        <f>C14+1</f>
        <v>45904</v>
      </c>
      <c r="D15" s="270" t="s">
        <v>63</v>
      </c>
      <c r="E15" s="255" t="s">
        <v>64</v>
      </c>
      <c r="F15" s="199" t="s">
        <v>46</v>
      </c>
      <c r="G15" s="100">
        <v>13</v>
      </c>
      <c r="H15" s="187">
        <v>0.33300000000000002</v>
      </c>
      <c r="I15" s="235" t="s">
        <v>69</v>
      </c>
      <c r="J15" s="137" t="s">
        <v>44</v>
      </c>
      <c r="K15" s="103">
        <f t="shared" si="0"/>
        <v>-0.33300000000000002</v>
      </c>
      <c r="L15" s="103">
        <f t="shared" si="1"/>
        <v>0</v>
      </c>
      <c r="M15" s="124">
        <f t="shared" si="2"/>
        <v>-0.33300000000000002</v>
      </c>
    </row>
    <row r="16" spans="2:13" s="51" customFormat="1" ht="14.4" x14ac:dyDescent="0.3">
      <c r="B16" s="252"/>
      <c r="C16" s="254"/>
      <c r="D16" s="272"/>
      <c r="E16" s="236"/>
      <c r="F16" s="199" t="s">
        <v>47</v>
      </c>
      <c r="G16" s="100">
        <v>10.5</v>
      </c>
      <c r="H16" s="187">
        <v>0.33300000000000002</v>
      </c>
      <c r="I16" s="236"/>
      <c r="J16" s="137" t="s">
        <v>44</v>
      </c>
      <c r="K16" s="103">
        <f t="shared" si="0"/>
        <v>-0.33300000000000002</v>
      </c>
      <c r="L16" s="103">
        <f t="shared" si="1"/>
        <v>0</v>
      </c>
      <c r="M16" s="124">
        <f t="shared" si="2"/>
        <v>-0.33300000000000002</v>
      </c>
    </row>
    <row r="17" spans="2:13" s="51" customFormat="1" ht="14.4" x14ac:dyDescent="0.3">
      <c r="B17" s="252"/>
      <c r="C17" s="254"/>
      <c r="D17" s="274"/>
      <c r="E17" s="236"/>
      <c r="F17" s="199" t="s">
        <v>45</v>
      </c>
      <c r="G17" s="100">
        <v>15</v>
      </c>
      <c r="H17" s="187">
        <v>0.33300000000000002</v>
      </c>
      <c r="I17" s="236"/>
      <c r="J17" s="137" t="s">
        <v>44</v>
      </c>
      <c r="K17" s="103">
        <f t="shared" si="0"/>
        <v>-0.33300000000000002</v>
      </c>
      <c r="L17" s="103">
        <f t="shared" si="1"/>
        <v>0</v>
      </c>
      <c r="M17" s="124">
        <f t="shared" si="2"/>
        <v>-0.33300000000000002</v>
      </c>
    </row>
    <row r="18" spans="2:13" s="51" customFormat="1" ht="14.4" x14ac:dyDescent="0.3">
      <c r="B18" s="252"/>
      <c r="C18" s="253">
        <f>C15</f>
        <v>45904</v>
      </c>
      <c r="D18" s="270" t="s">
        <v>63</v>
      </c>
      <c r="E18" s="255" t="s">
        <v>67</v>
      </c>
      <c r="F18" s="199" t="s">
        <v>43</v>
      </c>
      <c r="G18" s="100">
        <v>8.1999999999999993</v>
      </c>
      <c r="H18" s="187">
        <v>0.33300000000000002</v>
      </c>
      <c r="I18" s="235" t="s">
        <v>43</v>
      </c>
      <c r="J18" s="137" t="s">
        <v>42</v>
      </c>
      <c r="K18" s="103">
        <f t="shared" si="0"/>
        <v>2.3975999999999997</v>
      </c>
      <c r="L18" s="103">
        <f t="shared" si="1"/>
        <v>4.7951999999999995E-2</v>
      </c>
      <c r="M18" s="124">
        <f t="shared" si="2"/>
        <v>2.3496479999999997</v>
      </c>
    </row>
    <row r="19" spans="2:13" s="51" customFormat="1" ht="14.4" x14ac:dyDescent="0.3">
      <c r="B19" s="252"/>
      <c r="C19" s="254"/>
      <c r="D19" s="272"/>
      <c r="E19" s="236"/>
      <c r="F19" s="199" t="s">
        <v>46</v>
      </c>
      <c r="G19" s="100">
        <v>10.5</v>
      </c>
      <c r="H19" s="187">
        <v>0.33300000000000002</v>
      </c>
      <c r="I19" s="236"/>
      <c r="J19" s="137" t="s">
        <v>44</v>
      </c>
      <c r="K19" s="103">
        <f t="shared" si="0"/>
        <v>-0.33300000000000002</v>
      </c>
      <c r="L19" s="103">
        <f t="shared" si="1"/>
        <v>0</v>
      </c>
      <c r="M19" s="124">
        <f t="shared" si="2"/>
        <v>-0.33300000000000002</v>
      </c>
    </row>
    <row r="20" spans="2:13" s="51" customFormat="1" ht="14.4" x14ac:dyDescent="0.3">
      <c r="B20" s="252"/>
      <c r="C20" s="254"/>
      <c r="D20" s="274"/>
      <c r="E20" s="236"/>
      <c r="F20" s="199" t="s">
        <v>45</v>
      </c>
      <c r="G20" s="100">
        <v>28</v>
      </c>
      <c r="H20" s="187">
        <v>0.33300000000000002</v>
      </c>
      <c r="I20" s="236"/>
      <c r="J20" s="137" t="s">
        <v>44</v>
      </c>
      <c r="K20" s="103">
        <f t="shared" si="0"/>
        <v>-0.33300000000000002</v>
      </c>
      <c r="L20" s="103">
        <f t="shared" si="1"/>
        <v>0</v>
      </c>
      <c r="M20" s="124">
        <f t="shared" si="2"/>
        <v>-0.33300000000000002</v>
      </c>
    </row>
    <row r="21" spans="2:13" s="51" customFormat="1" ht="14.4" x14ac:dyDescent="0.3">
      <c r="B21" s="251">
        <v>5</v>
      </c>
      <c r="C21" s="253">
        <f>C18+1</f>
        <v>45905</v>
      </c>
      <c r="D21" s="270" t="s">
        <v>63</v>
      </c>
      <c r="E21" s="255" t="s">
        <v>70</v>
      </c>
      <c r="F21" s="199" t="s">
        <v>47</v>
      </c>
      <c r="G21" s="100">
        <v>10</v>
      </c>
      <c r="H21" s="187">
        <v>0.33300000000000002</v>
      </c>
      <c r="I21" s="235" t="s">
        <v>71</v>
      </c>
      <c r="J21" s="137" t="s">
        <v>44</v>
      </c>
      <c r="K21" s="103">
        <f t="shared" si="0"/>
        <v>-0.33300000000000002</v>
      </c>
      <c r="L21" s="103">
        <f t="shared" si="1"/>
        <v>0</v>
      </c>
      <c r="M21" s="124">
        <f t="shared" si="2"/>
        <v>-0.33300000000000002</v>
      </c>
    </row>
    <row r="22" spans="2:13" s="51" customFormat="1" ht="14.4" x14ac:dyDescent="0.3">
      <c r="B22" s="252"/>
      <c r="C22" s="254"/>
      <c r="D22" s="272"/>
      <c r="E22" s="236"/>
      <c r="F22" s="199" t="s">
        <v>73</v>
      </c>
      <c r="G22" s="100">
        <v>13.5</v>
      </c>
      <c r="H22" s="187">
        <v>0.33300000000000002</v>
      </c>
      <c r="I22" s="236"/>
      <c r="J22" s="137" t="s">
        <v>44</v>
      </c>
      <c r="K22" s="103">
        <f t="shared" si="0"/>
        <v>-0.33300000000000002</v>
      </c>
      <c r="L22" s="103">
        <f t="shared" si="1"/>
        <v>0</v>
      </c>
      <c r="M22" s="124">
        <f t="shared" si="2"/>
        <v>-0.33300000000000002</v>
      </c>
    </row>
    <row r="23" spans="2:13" s="51" customFormat="1" ht="14.4" x14ac:dyDescent="0.3">
      <c r="B23" s="252"/>
      <c r="C23" s="254"/>
      <c r="D23" s="274"/>
      <c r="E23" s="236"/>
      <c r="F23" s="199" t="s">
        <v>45</v>
      </c>
      <c r="G23" s="100">
        <v>25</v>
      </c>
      <c r="H23" s="187">
        <v>0.33300000000000002</v>
      </c>
      <c r="I23" s="236"/>
      <c r="J23" s="137" t="s">
        <v>44</v>
      </c>
      <c r="K23" s="103">
        <f t="shared" si="0"/>
        <v>-0.33300000000000002</v>
      </c>
      <c r="L23" s="103">
        <f t="shared" si="1"/>
        <v>0</v>
      </c>
      <c r="M23" s="124">
        <f t="shared" si="2"/>
        <v>-0.33300000000000002</v>
      </c>
    </row>
    <row r="24" spans="2:13" s="51" customFormat="1" ht="14.4" x14ac:dyDescent="0.3">
      <c r="B24" s="252"/>
      <c r="C24" s="253">
        <f>C21</f>
        <v>45905</v>
      </c>
      <c r="D24" s="270" t="s">
        <v>63</v>
      </c>
      <c r="E24" s="255" t="s">
        <v>72</v>
      </c>
      <c r="F24" s="199" t="s">
        <v>47</v>
      </c>
      <c r="G24" s="100">
        <v>10</v>
      </c>
      <c r="H24" s="187">
        <v>0.33300000000000002</v>
      </c>
      <c r="I24" s="235" t="s">
        <v>45</v>
      </c>
      <c r="J24" s="137" t="s">
        <v>44</v>
      </c>
      <c r="K24" s="103">
        <f t="shared" si="0"/>
        <v>-0.33300000000000002</v>
      </c>
      <c r="L24" s="103">
        <f t="shared" si="1"/>
        <v>0</v>
      </c>
      <c r="M24" s="124">
        <f t="shared" si="2"/>
        <v>-0.33300000000000002</v>
      </c>
    </row>
    <row r="25" spans="2:13" s="51" customFormat="1" ht="14.4" x14ac:dyDescent="0.3">
      <c r="B25" s="252"/>
      <c r="C25" s="254"/>
      <c r="D25" s="272"/>
      <c r="E25" s="236"/>
      <c r="F25" s="199" t="s">
        <v>73</v>
      </c>
      <c r="G25" s="100">
        <v>22</v>
      </c>
      <c r="H25" s="187">
        <v>0.33300000000000002</v>
      </c>
      <c r="I25" s="236"/>
      <c r="J25" s="137" t="s">
        <v>44</v>
      </c>
      <c r="K25" s="103">
        <f t="shared" si="0"/>
        <v>-0.33300000000000002</v>
      </c>
      <c r="L25" s="103">
        <f t="shared" si="1"/>
        <v>0</v>
      </c>
      <c r="M25" s="124">
        <f t="shared" si="2"/>
        <v>-0.33300000000000002</v>
      </c>
    </row>
    <row r="26" spans="2:13" s="51" customFormat="1" ht="14.4" x14ac:dyDescent="0.3">
      <c r="B26" s="252"/>
      <c r="C26" s="254"/>
      <c r="D26" s="274"/>
      <c r="E26" s="236"/>
      <c r="F26" s="199" t="s">
        <v>45</v>
      </c>
      <c r="G26" s="100">
        <v>17</v>
      </c>
      <c r="H26" s="187">
        <v>0.33300000000000002</v>
      </c>
      <c r="I26" s="236"/>
      <c r="J26" s="137" t="s">
        <v>42</v>
      </c>
      <c r="K26" s="103">
        <f t="shared" si="0"/>
        <v>5.3280000000000003</v>
      </c>
      <c r="L26" s="103">
        <f t="shared" si="1"/>
        <v>0.10656</v>
      </c>
      <c r="M26" s="124">
        <f t="shared" si="2"/>
        <v>5.2214400000000003</v>
      </c>
    </row>
    <row r="27" spans="2:13" s="51" customFormat="1" ht="14.4" x14ac:dyDescent="0.3">
      <c r="B27" s="251">
        <v>6</v>
      </c>
      <c r="C27" s="253">
        <f>C24+1</f>
        <v>45906</v>
      </c>
      <c r="D27" s="270" t="s">
        <v>63</v>
      </c>
      <c r="E27" s="255" t="s">
        <v>74</v>
      </c>
      <c r="F27" s="199" t="s">
        <v>75</v>
      </c>
      <c r="G27" s="100">
        <v>8.1999999999999993</v>
      </c>
      <c r="H27" s="187">
        <v>0.33300000000000002</v>
      </c>
      <c r="I27" s="235" t="s">
        <v>45</v>
      </c>
      <c r="J27" s="137" t="s">
        <v>44</v>
      </c>
      <c r="K27" s="103">
        <f t="shared" ref="K27:K29" si="3">IF(J27="w",(G27-1)*H27,-H27)</f>
        <v>-0.33300000000000002</v>
      </c>
      <c r="L27" s="103">
        <f t="shared" ref="L27:L29" si="4">IF(J27="w",(K27/100*2),0)</f>
        <v>0</v>
      </c>
      <c r="M27" s="124">
        <f t="shared" ref="M27:M29" si="5">K27-L27</f>
        <v>-0.33300000000000002</v>
      </c>
    </row>
    <row r="28" spans="2:13" s="51" customFormat="1" ht="14.4" x14ac:dyDescent="0.3">
      <c r="B28" s="252"/>
      <c r="C28" s="254"/>
      <c r="D28" s="272"/>
      <c r="E28" s="236"/>
      <c r="F28" s="199" t="s">
        <v>48</v>
      </c>
      <c r="G28" s="100">
        <v>7.6</v>
      </c>
      <c r="H28" s="187">
        <v>0.33300000000000002</v>
      </c>
      <c r="I28" s="236"/>
      <c r="J28" s="137" t="s">
        <v>44</v>
      </c>
      <c r="K28" s="103">
        <f t="shared" si="3"/>
        <v>-0.33300000000000002</v>
      </c>
      <c r="L28" s="103">
        <f t="shared" si="4"/>
        <v>0</v>
      </c>
      <c r="M28" s="124">
        <f t="shared" si="5"/>
        <v>-0.33300000000000002</v>
      </c>
    </row>
    <row r="29" spans="2:13" s="51" customFormat="1" ht="14.4" x14ac:dyDescent="0.3">
      <c r="B29" s="252"/>
      <c r="C29" s="254"/>
      <c r="D29" s="274"/>
      <c r="E29" s="236"/>
      <c r="F29" s="199" t="s">
        <v>43</v>
      </c>
      <c r="G29" s="100">
        <v>6.8</v>
      </c>
      <c r="H29" s="187">
        <v>0.33300000000000002</v>
      </c>
      <c r="I29" s="236"/>
      <c r="J29" s="137" t="s">
        <v>44</v>
      </c>
      <c r="K29" s="103">
        <f t="shared" si="3"/>
        <v>-0.33300000000000002</v>
      </c>
      <c r="L29" s="103">
        <f t="shared" si="4"/>
        <v>0</v>
      </c>
      <c r="M29" s="124">
        <f t="shared" si="5"/>
        <v>-0.33300000000000002</v>
      </c>
    </row>
    <row r="30" spans="2:13" s="51" customFormat="1" ht="14.4" x14ac:dyDescent="0.3">
      <c r="B30" s="251">
        <v>7</v>
      </c>
      <c r="C30" s="253">
        <f>C27+1</f>
        <v>45907</v>
      </c>
      <c r="D30" s="270" t="s">
        <v>63</v>
      </c>
      <c r="E30" s="255" t="s">
        <v>77</v>
      </c>
      <c r="F30" s="199" t="s">
        <v>47</v>
      </c>
      <c r="G30" s="100">
        <v>9.6</v>
      </c>
      <c r="H30" s="187">
        <v>0.33300000000000002</v>
      </c>
      <c r="I30" s="235" t="s">
        <v>78</v>
      </c>
      <c r="J30" s="137" t="s">
        <v>44</v>
      </c>
      <c r="K30" s="103">
        <f t="shared" si="0"/>
        <v>-0.33300000000000002</v>
      </c>
      <c r="L30" s="103">
        <f t="shared" si="1"/>
        <v>0</v>
      </c>
      <c r="M30" s="124">
        <f t="shared" si="2"/>
        <v>-0.33300000000000002</v>
      </c>
    </row>
    <row r="31" spans="2:13" s="51" customFormat="1" ht="14.4" x14ac:dyDescent="0.3">
      <c r="B31" s="252"/>
      <c r="C31" s="254"/>
      <c r="D31" s="247"/>
      <c r="E31" s="236"/>
      <c r="F31" s="199" t="s">
        <v>73</v>
      </c>
      <c r="G31" s="100">
        <v>14</v>
      </c>
      <c r="H31" s="187">
        <v>0.33300000000000002</v>
      </c>
      <c r="I31" s="236"/>
      <c r="J31" s="137" t="s">
        <v>44</v>
      </c>
      <c r="K31" s="103">
        <f t="shared" si="0"/>
        <v>-0.33300000000000002</v>
      </c>
      <c r="L31" s="103">
        <f t="shared" si="1"/>
        <v>0</v>
      </c>
      <c r="M31" s="124">
        <f t="shared" si="2"/>
        <v>-0.33300000000000002</v>
      </c>
    </row>
    <row r="32" spans="2:13" s="51" customFormat="1" ht="14.4" x14ac:dyDescent="0.3">
      <c r="B32" s="252"/>
      <c r="C32" s="254"/>
      <c r="D32" s="249"/>
      <c r="E32" s="236"/>
      <c r="F32" s="199" t="s">
        <v>69</v>
      </c>
      <c r="G32" s="100">
        <v>26</v>
      </c>
      <c r="H32" s="187">
        <v>0.33300000000000002</v>
      </c>
      <c r="I32" s="236"/>
      <c r="J32" s="137" t="s">
        <v>44</v>
      </c>
      <c r="K32" s="103">
        <f t="shared" si="0"/>
        <v>-0.33300000000000002</v>
      </c>
      <c r="L32" s="103">
        <f t="shared" si="1"/>
        <v>0</v>
      </c>
      <c r="M32" s="124">
        <f t="shared" si="2"/>
        <v>-0.33300000000000002</v>
      </c>
    </row>
    <row r="33" spans="2:13" s="51" customFormat="1" ht="14.4" x14ac:dyDescent="0.3">
      <c r="B33" s="251">
        <v>8</v>
      </c>
      <c r="C33" s="253">
        <f>C30+1</f>
        <v>45908</v>
      </c>
      <c r="D33" s="270" t="s">
        <v>63</v>
      </c>
      <c r="E33" s="255" t="s">
        <v>79</v>
      </c>
      <c r="F33" s="199" t="s">
        <v>43</v>
      </c>
      <c r="G33" s="100">
        <v>7</v>
      </c>
      <c r="H33" s="187">
        <v>0.33300000000000002</v>
      </c>
      <c r="I33" s="235" t="s">
        <v>95</v>
      </c>
      <c r="J33" s="137" t="s">
        <v>44</v>
      </c>
      <c r="K33" s="103">
        <f t="shared" si="0"/>
        <v>-0.33300000000000002</v>
      </c>
      <c r="L33" s="103">
        <f t="shared" si="1"/>
        <v>0</v>
      </c>
      <c r="M33" s="124">
        <f t="shared" si="2"/>
        <v>-0.33300000000000002</v>
      </c>
    </row>
    <row r="34" spans="2:13" s="51" customFormat="1" ht="14.4" x14ac:dyDescent="0.3">
      <c r="B34" s="252"/>
      <c r="C34" s="254"/>
      <c r="D34" s="247"/>
      <c r="E34" s="236"/>
      <c r="F34" s="199" t="s">
        <v>80</v>
      </c>
      <c r="G34" s="100">
        <v>7</v>
      </c>
      <c r="H34" s="187">
        <v>0.33300000000000002</v>
      </c>
      <c r="I34" s="236"/>
      <c r="J34" s="137" t="s">
        <v>44</v>
      </c>
      <c r="K34" s="103">
        <f t="shared" si="0"/>
        <v>-0.33300000000000002</v>
      </c>
      <c r="L34" s="103">
        <f t="shared" si="1"/>
        <v>0</v>
      </c>
      <c r="M34" s="124">
        <f t="shared" si="2"/>
        <v>-0.33300000000000002</v>
      </c>
    </row>
    <row r="35" spans="2:13" s="51" customFormat="1" ht="14.4" x14ac:dyDescent="0.3">
      <c r="B35" s="252"/>
      <c r="C35" s="254"/>
      <c r="D35" s="249"/>
      <c r="E35" s="236"/>
      <c r="F35" s="199" t="s">
        <v>46</v>
      </c>
      <c r="G35" s="100">
        <v>15</v>
      </c>
      <c r="H35" s="187">
        <v>0.33300000000000002</v>
      </c>
      <c r="I35" s="236"/>
      <c r="J35" s="137" t="s">
        <v>44</v>
      </c>
      <c r="K35" s="103">
        <f t="shared" si="0"/>
        <v>-0.33300000000000002</v>
      </c>
      <c r="L35" s="103">
        <f t="shared" si="1"/>
        <v>0</v>
      </c>
      <c r="M35" s="124">
        <f t="shared" si="2"/>
        <v>-0.33300000000000002</v>
      </c>
    </row>
    <row r="36" spans="2:13" s="51" customFormat="1" ht="14.4" x14ac:dyDescent="0.3">
      <c r="B36" s="252"/>
      <c r="C36" s="253">
        <f>C33</f>
        <v>45908</v>
      </c>
      <c r="D36" s="270" t="s">
        <v>63</v>
      </c>
      <c r="E36" s="255" t="s">
        <v>81</v>
      </c>
      <c r="F36" s="199" t="s">
        <v>71</v>
      </c>
      <c r="G36" s="100">
        <v>12</v>
      </c>
      <c r="H36" s="187">
        <v>0.33300000000000002</v>
      </c>
      <c r="I36" s="235" t="s">
        <v>69</v>
      </c>
      <c r="J36" s="137" t="s">
        <v>44</v>
      </c>
      <c r="K36" s="103">
        <f t="shared" si="0"/>
        <v>-0.33300000000000002</v>
      </c>
      <c r="L36" s="103">
        <f t="shared" si="1"/>
        <v>0</v>
      </c>
      <c r="M36" s="124">
        <f t="shared" si="2"/>
        <v>-0.33300000000000002</v>
      </c>
    </row>
    <row r="37" spans="2:13" s="51" customFormat="1" ht="14.4" x14ac:dyDescent="0.3">
      <c r="B37" s="252"/>
      <c r="C37" s="254"/>
      <c r="D37" s="247"/>
      <c r="E37" s="236"/>
      <c r="F37" s="199" t="s">
        <v>47</v>
      </c>
      <c r="G37" s="100">
        <v>9.6</v>
      </c>
      <c r="H37" s="187">
        <v>0.33300000000000002</v>
      </c>
      <c r="I37" s="236"/>
      <c r="J37" s="137" t="s">
        <v>44</v>
      </c>
      <c r="K37" s="103">
        <f t="shared" si="0"/>
        <v>-0.33300000000000002</v>
      </c>
      <c r="L37" s="103">
        <f t="shared" si="1"/>
        <v>0</v>
      </c>
      <c r="M37" s="124">
        <f t="shared" si="2"/>
        <v>-0.33300000000000002</v>
      </c>
    </row>
    <row r="38" spans="2:13" s="51" customFormat="1" ht="14.4" x14ac:dyDescent="0.3">
      <c r="B38" s="252"/>
      <c r="C38" s="254"/>
      <c r="D38" s="249"/>
      <c r="E38" s="236"/>
      <c r="F38" s="199" t="s">
        <v>73</v>
      </c>
      <c r="G38" s="100">
        <v>13</v>
      </c>
      <c r="H38" s="187">
        <v>0.33300000000000002</v>
      </c>
      <c r="I38" s="236"/>
      <c r="J38" s="137" t="s">
        <v>44</v>
      </c>
      <c r="K38" s="103">
        <f t="shared" si="0"/>
        <v>-0.33300000000000002</v>
      </c>
      <c r="L38" s="103">
        <f t="shared" si="1"/>
        <v>0</v>
      </c>
      <c r="M38" s="124">
        <f t="shared" si="2"/>
        <v>-0.33300000000000002</v>
      </c>
    </row>
    <row r="39" spans="2:13" s="51" customFormat="1" ht="14.4" x14ac:dyDescent="0.3">
      <c r="B39" s="251">
        <v>9</v>
      </c>
      <c r="C39" s="253">
        <f>C36+1</f>
        <v>45909</v>
      </c>
      <c r="D39" s="270" t="s">
        <v>63</v>
      </c>
      <c r="E39" s="255" t="s">
        <v>92</v>
      </c>
      <c r="F39" s="199" t="s">
        <v>97</v>
      </c>
      <c r="G39" s="100">
        <v>7</v>
      </c>
      <c r="H39" s="187">
        <v>0.33300000000000002</v>
      </c>
      <c r="I39" s="235" t="s">
        <v>96</v>
      </c>
      <c r="J39" s="137" t="s">
        <v>44</v>
      </c>
      <c r="K39" s="103">
        <f t="shared" si="0"/>
        <v>-0.33300000000000002</v>
      </c>
      <c r="L39" s="103">
        <f t="shared" si="1"/>
        <v>0</v>
      </c>
      <c r="M39" s="124">
        <f t="shared" si="2"/>
        <v>-0.33300000000000002</v>
      </c>
    </row>
    <row r="40" spans="2:13" s="51" customFormat="1" ht="14.4" x14ac:dyDescent="0.3">
      <c r="B40" s="252"/>
      <c r="C40" s="254"/>
      <c r="D40" s="247"/>
      <c r="E40" s="236"/>
      <c r="F40" s="199" t="s">
        <v>71</v>
      </c>
      <c r="G40" s="100">
        <v>9.8000000000000007</v>
      </c>
      <c r="H40" s="187">
        <v>0.33300000000000002</v>
      </c>
      <c r="I40" s="236"/>
      <c r="J40" s="137" t="s">
        <v>44</v>
      </c>
      <c r="K40" s="103">
        <f t="shared" si="0"/>
        <v>-0.33300000000000002</v>
      </c>
      <c r="L40" s="103">
        <f t="shared" si="1"/>
        <v>0</v>
      </c>
      <c r="M40" s="124">
        <f t="shared" si="2"/>
        <v>-0.33300000000000002</v>
      </c>
    </row>
    <row r="41" spans="2:13" s="51" customFormat="1" ht="14.4" x14ac:dyDescent="0.3">
      <c r="B41" s="252"/>
      <c r="C41" s="254"/>
      <c r="D41" s="249"/>
      <c r="E41" s="236"/>
      <c r="F41" s="199" t="s">
        <v>43</v>
      </c>
      <c r="G41" s="100">
        <v>7.4</v>
      </c>
      <c r="H41" s="187">
        <v>0.33300000000000002</v>
      </c>
      <c r="I41" s="236"/>
      <c r="J41" s="137" t="s">
        <v>44</v>
      </c>
      <c r="K41" s="103">
        <f t="shared" si="0"/>
        <v>-0.33300000000000002</v>
      </c>
      <c r="L41" s="103">
        <f t="shared" si="1"/>
        <v>0</v>
      </c>
      <c r="M41" s="124">
        <f t="shared" si="2"/>
        <v>-0.33300000000000002</v>
      </c>
    </row>
    <row r="42" spans="2:13" s="51" customFormat="1" ht="14.4" x14ac:dyDescent="0.3">
      <c r="B42" s="251">
        <v>10</v>
      </c>
      <c r="C42" s="253">
        <f>C39+1</f>
        <v>45910</v>
      </c>
      <c r="D42" s="270" t="s">
        <v>98</v>
      </c>
      <c r="E42" s="255" t="s">
        <v>99</v>
      </c>
      <c r="F42" s="199" t="s">
        <v>48</v>
      </c>
      <c r="G42" s="100">
        <v>6.2</v>
      </c>
      <c r="H42" s="187">
        <v>0.33300000000000002</v>
      </c>
      <c r="I42" s="235" t="s">
        <v>100</v>
      </c>
      <c r="J42" s="137" t="s">
        <v>44</v>
      </c>
      <c r="K42" s="103">
        <f t="shared" si="0"/>
        <v>-0.33300000000000002</v>
      </c>
      <c r="L42" s="103">
        <f t="shared" si="1"/>
        <v>0</v>
      </c>
      <c r="M42" s="124">
        <f t="shared" si="2"/>
        <v>-0.33300000000000002</v>
      </c>
    </row>
    <row r="43" spans="2:13" s="51" customFormat="1" ht="14.4" x14ac:dyDescent="0.3">
      <c r="B43" s="252"/>
      <c r="C43" s="254"/>
      <c r="D43" s="247"/>
      <c r="E43" s="236"/>
      <c r="F43" s="199" t="s">
        <v>80</v>
      </c>
      <c r="G43" s="100">
        <v>6.2</v>
      </c>
      <c r="H43" s="187">
        <v>0.33300000000000002</v>
      </c>
      <c r="I43" s="236"/>
      <c r="J43" s="137" t="s">
        <v>44</v>
      </c>
      <c r="K43" s="103">
        <f t="shared" si="0"/>
        <v>-0.33300000000000002</v>
      </c>
      <c r="L43" s="103">
        <f t="shared" si="1"/>
        <v>0</v>
      </c>
      <c r="M43" s="124">
        <f t="shared" si="2"/>
        <v>-0.33300000000000002</v>
      </c>
    </row>
    <row r="44" spans="2:13" s="51" customFormat="1" ht="14.4" x14ac:dyDescent="0.3">
      <c r="B44" s="252"/>
      <c r="C44" s="254"/>
      <c r="D44" s="249"/>
      <c r="E44" s="236"/>
      <c r="F44" s="199" t="s">
        <v>46</v>
      </c>
      <c r="G44" s="100">
        <v>9.6</v>
      </c>
      <c r="H44" s="187">
        <v>0.33300000000000002</v>
      </c>
      <c r="I44" s="236"/>
      <c r="J44" s="137" t="s">
        <v>44</v>
      </c>
      <c r="K44" s="103">
        <f t="shared" si="0"/>
        <v>-0.33300000000000002</v>
      </c>
      <c r="L44" s="103">
        <f t="shared" si="1"/>
        <v>0</v>
      </c>
      <c r="M44" s="124">
        <f t="shared" si="2"/>
        <v>-0.33300000000000002</v>
      </c>
    </row>
    <row r="45" spans="2:13" s="51" customFormat="1" ht="14.4" x14ac:dyDescent="0.3">
      <c r="B45" s="203">
        <v>11</v>
      </c>
      <c r="C45" s="196">
        <f>C42+1</f>
        <v>45911</v>
      </c>
      <c r="D45" s="194" t="s">
        <v>62</v>
      </c>
      <c r="E45" s="197"/>
      <c r="F45" s="198"/>
      <c r="G45" s="138"/>
      <c r="H45" s="188"/>
      <c r="I45" s="198"/>
      <c r="J45" s="139"/>
      <c r="K45" s="140">
        <f t="shared" si="0"/>
        <v>0</v>
      </c>
      <c r="L45" s="140">
        <f t="shared" si="1"/>
        <v>0</v>
      </c>
      <c r="M45" s="141">
        <f t="shared" si="2"/>
        <v>0</v>
      </c>
    </row>
    <row r="46" spans="2:13" s="51" customFormat="1" ht="14.4" x14ac:dyDescent="0.3">
      <c r="B46" s="251">
        <v>12</v>
      </c>
      <c r="C46" s="253">
        <f>C45+1</f>
        <v>45912</v>
      </c>
      <c r="D46" s="270" t="s">
        <v>108</v>
      </c>
      <c r="E46" s="255" t="s">
        <v>141</v>
      </c>
      <c r="F46" s="199" t="s">
        <v>48</v>
      </c>
      <c r="G46" s="100">
        <v>7</v>
      </c>
      <c r="H46" s="187">
        <v>0.33300000000000002</v>
      </c>
      <c r="I46" s="235" t="s">
        <v>45</v>
      </c>
      <c r="J46" s="137" t="s">
        <v>44</v>
      </c>
      <c r="K46" s="103">
        <f t="shared" si="0"/>
        <v>-0.33300000000000002</v>
      </c>
      <c r="L46" s="103">
        <f t="shared" si="1"/>
        <v>0</v>
      </c>
      <c r="M46" s="124">
        <f t="shared" si="2"/>
        <v>-0.33300000000000002</v>
      </c>
    </row>
    <row r="47" spans="2:13" s="51" customFormat="1" ht="14.4" x14ac:dyDescent="0.3">
      <c r="B47" s="252"/>
      <c r="C47" s="254"/>
      <c r="D47" s="247"/>
      <c r="E47" s="269"/>
      <c r="F47" s="199" t="s">
        <v>80</v>
      </c>
      <c r="G47" s="100">
        <v>9.6</v>
      </c>
      <c r="H47" s="187">
        <v>0.33300000000000002</v>
      </c>
      <c r="I47" s="236"/>
      <c r="J47" s="137" t="s">
        <v>44</v>
      </c>
      <c r="K47" s="103">
        <f t="shared" si="0"/>
        <v>-0.33300000000000002</v>
      </c>
      <c r="L47" s="103">
        <f t="shared" si="1"/>
        <v>0</v>
      </c>
      <c r="M47" s="124">
        <f t="shared" si="2"/>
        <v>-0.33300000000000002</v>
      </c>
    </row>
    <row r="48" spans="2:13" s="51" customFormat="1" ht="14.4" x14ac:dyDescent="0.3">
      <c r="B48" s="252"/>
      <c r="C48" s="254"/>
      <c r="D48" s="249"/>
      <c r="E48" s="269"/>
      <c r="F48" s="199" t="s">
        <v>46</v>
      </c>
      <c r="G48" s="100">
        <v>10</v>
      </c>
      <c r="H48" s="187">
        <v>0.33300000000000002</v>
      </c>
      <c r="I48" s="236"/>
      <c r="J48" s="137" t="s">
        <v>44</v>
      </c>
      <c r="K48" s="103">
        <f t="shared" si="0"/>
        <v>-0.33300000000000002</v>
      </c>
      <c r="L48" s="103">
        <f t="shared" si="1"/>
        <v>0</v>
      </c>
      <c r="M48" s="124">
        <f t="shared" si="2"/>
        <v>-0.33300000000000002</v>
      </c>
    </row>
    <row r="49" spans="2:13" s="51" customFormat="1" ht="14.4" x14ac:dyDescent="0.3">
      <c r="B49" s="252"/>
      <c r="C49" s="253">
        <f>C46</f>
        <v>45912</v>
      </c>
      <c r="D49" s="270" t="s">
        <v>101</v>
      </c>
      <c r="E49" s="255" t="s">
        <v>102</v>
      </c>
      <c r="F49" s="199" t="s">
        <v>47</v>
      </c>
      <c r="G49" s="100">
        <v>14</v>
      </c>
      <c r="H49" s="187">
        <v>0.33300000000000002</v>
      </c>
      <c r="I49" s="235" t="s">
        <v>68</v>
      </c>
      <c r="J49" s="137" t="s">
        <v>44</v>
      </c>
      <c r="K49" s="103">
        <f t="shared" si="0"/>
        <v>-0.33300000000000002</v>
      </c>
      <c r="L49" s="103">
        <f t="shared" si="1"/>
        <v>0</v>
      </c>
      <c r="M49" s="124">
        <f t="shared" si="2"/>
        <v>-0.33300000000000002</v>
      </c>
    </row>
    <row r="50" spans="2:13" s="51" customFormat="1" ht="14.4" x14ac:dyDescent="0.3">
      <c r="B50" s="252"/>
      <c r="C50" s="254"/>
      <c r="D50" s="247"/>
      <c r="E50" s="236"/>
      <c r="F50" s="199" t="s">
        <v>45</v>
      </c>
      <c r="G50" s="100">
        <v>13</v>
      </c>
      <c r="H50" s="187">
        <v>0.33300000000000002</v>
      </c>
      <c r="I50" s="236"/>
      <c r="J50" s="137" t="s">
        <v>44</v>
      </c>
      <c r="K50" s="103">
        <f t="shared" si="0"/>
        <v>-0.33300000000000002</v>
      </c>
      <c r="L50" s="103">
        <f t="shared" si="1"/>
        <v>0</v>
      </c>
      <c r="M50" s="124">
        <f t="shared" si="2"/>
        <v>-0.33300000000000002</v>
      </c>
    </row>
    <row r="51" spans="2:13" s="51" customFormat="1" ht="14.4" x14ac:dyDescent="0.3">
      <c r="B51" s="252"/>
      <c r="C51" s="254"/>
      <c r="D51" s="249"/>
      <c r="E51" s="236"/>
      <c r="F51" s="199" t="s">
        <v>69</v>
      </c>
      <c r="G51" s="100">
        <v>30</v>
      </c>
      <c r="H51" s="187">
        <v>0.33300000000000002</v>
      </c>
      <c r="I51" s="236"/>
      <c r="J51" s="137" t="s">
        <v>44</v>
      </c>
      <c r="K51" s="103">
        <f t="shared" si="0"/>
        <v>-0.33300000000000002</v>
      </c>
      <c r="L51" s="103">
        <f t="shared" si="1"/>
        <v>0</v>
      </c>
      <c r="M51" s="124">
        <f t="shared" si="2"/>
        <v>-0.33300000000000002</v>
      </c>
    </row>
    <row r="52" spans="2:13" s="51" customFormat="1" ht="14.4" x14ac:dyDescent="0.3">
      <c r="B52" s="251">
        <v>13</v>
      </c>
      <c r="C52" s="253">
        <f>C49+1</f>
        <v>45913</v>
      </c>
      <c r="D52" s="270" t="s">
        <v>105</v>
      </c>
      <c r="E52" s="255" t="s">
        <v>139</v>
      </c>
      <c r="F52" s="199" t="s">
        <v>48</v>
      </c>
      <c r="G52" s="100">
        <v>10</v>
      </c>
      <c r="H52" s="187">
        <v>0.33300000000000002</v>
      </c>
      <c r="I52" s="235" t="s">
        <v>75</v>
      </c>
      <c r="J52" s="137" t="s">
        <v>44</v>
      </c>
      <c r="K52" s="103">
        <f t="shared" si="0"/>
        <v>-0.33300000000000002</v>
      </c>
      <c r="L52" s="103">
        <f t="shared" si="1"/>
        <v>0</v>
      </c>
      <c r="M52" s="124">
        <f t="shared" si="2"/>
        <v>-0.33300000000000002</v>
      </c>
    </row>
    <row r="53" spans="2:13" s="51" customFormat="1" ht="14.4" x14ac:dyDescent="0.3">
      <c r="B53" s="252"/>
      <c r="C53" s="254"/>
      <c r="D53" s="247"/>
      <c r="E53" s="236"/>
      <c r="F53" s="199" t="s">
        <v>80</v>
      </c>
      <c r="G53" s="100">
        <v>15.5</v>
      </c>
      <c r="H53" s="187">
        <v>0.33300000000000002</v>
      </c>
      <c r="I53" s="236"/>
      <c r="J53" s="137" t="s">
        <v>44</v>
      </c>
      <c r="K53" s="103">
        <f t="shared" si="0"/>
        <v>-0.33300000000000002</v>
      </c>
      <c r="L53" s="103">
        <f t="shared" si="1"/>
        <v>0</v>
      </c>
      <c r="M53" s="124">
        <f t="shared" si="2"/>
        <v>-0.33300000000000002</v>
      </c>
    </row>
    <row r="54" spans="2:13" s="51" customFormat="1" ht="14.4" x14ac:dyDescent="0.3">
      <c r="B54" s="252"/>
      <c r="C54" s="254"/>
      <c r="D54" s="249"/>
      <c r="E54" s="236"/>
      <c r="F54" s="199" t="s">
        <v>46</v>
      </c>
      <c r="G54" s="100">
        <v>11.5</v>
      </c>
      <c r="H54" s="187">
        <v>0.33300000000000002</v>
      </c>
      <c r="I54" s="236"/>
      <c r="J54" s="137" t="s">
        <v>44</v>
      </c>
      <c r="K54" s="103">
        <f t="shared" si="0"/>
        <v>-0.33300000000000002</v>
      </c>
      <c r="L54" s="103">
        <f t="shared" si="1"/>
        <v>0</v>
      </c>
      <c r="M54" s="124">
        <f t="shared" si="2"/>
        <v>-0.33300000000000002</v>
      </c>
    </row>
    <row r="55" spans="2:13" s="51" customFormat="1" ht="14.4" x14ac:dyDescent="0.3">
      <c r="B55" s="252"/>
      <c r="C55" s="253">
        <f>C52</f>
        <v>45913</v>
      </c>
      <c r="D55" s="270" t="s">
        <v>105</v>
      </c>
      <c r="E55" s="255" t="s">
        <v>106</v>
      </c>
      <c r="F55" s="199" t="s">
        <v>97</v>
      </c>
      <c r="G55" s="100">
        <v>11.5</v>
      </c>
      <c r="H55" s="187">
        <v>0.33300000000000002</v>
      </c>
      <c r="I55" s="235" t="s">
        <v>95</v>
      </c>
      <c r="J55" s="137" t="s">
        <v>44</v>
      </c>
      <c r="K55" s="103">
        <f t="shared" si="0"/>
        <v>-0.33300000000000002</v>
      </c>
      <c r="L55" s="103">
        <f t="shared" si="1"/>
        <v>0</v>
      </c>
      <c r="M55" s="124">
        <f t="shared" si="2"/>
        <v>-0.33300000000000002</v>
      </c>
    </row>
    <row r="56" spans="2:13" s="51" customFormat="1" ht="14.4" x14ac:dyDescent="0.3">
      <c r="B56" s="252"/>
      <c r="C56" s="254"/>
      <c r="D56" s="247"/>
      <c r="E56" s="236"/>
      <c r="F56" s="199" t="s">
        <v>47</v>
      </c>
      <c r="G56" s="100">
        <v>10</v>
      </c>
      <c r="H56" s="187">
        <v>0.33300000000000002</v>
      </c>
      <c r="I56" s="236"/>
      <c r="J56" s="137" t="s">
        <v>44</v>
      </c>
      <c r="K56" s="103">
        <f t="shared" si="0"/>
        <v>-0.33300000000000002</v>
      </c>
      <c r="L56" s="103">
        <f t="shared" si="1"/>
        <v>0</v>
      </c>
      <c r="M56" s="124">
        <f t="shared" si="2"/>
        <v>-0.33300000000000002</v>
      </c>
    </row>
    <row r="57" spans="2:13" s="51" customFormat="1" ht="14.4" x14ac:dyDescent="0.3">
      <c r="B57" s="252"/>
      <c r="C57" s="254"/>
      <c r="D57" s="249"/>
      <c r="E57" s="236"/>
      <c r="F57" s="199" t="s">
        <v>73</v>
      </c>
      <c r="G57" s="100">
        <v>19.5</v>
      </c>
      <c r="H57" s="187">
        <v>0.33300000000000002</v>
      </c>
      <c r="I57" s="236"/>
      <c r="J57" s="137" t="s">
        <v>44</v>
      </c>
      <c r="K57" s="103">
        <f t="shared" si="0"/>
        <v>-0.33300000000000002</v>
      </c>
      <c r="L57" s="103">
        <f t="shared" si="1"/>
        <v>0</v>
      </c>
      <c r="M57" s="124">
        <f t="shared" si="2"/>
        <v>-0.33300000000000002</v>
      </c>
    </row>
    <row r="58" spans="2:13" s="51" customFormat="1" ht="14.4" x14ac:dyDescent="0.3">
      <c r="B58" s="251">
        <v>14</v>
      </c>
      <c r="C58" s="253">
        <f>C55+1</f>
        <v>45914</v>
      </c>
      <c r="D58" s="270" t="s">
        <v>105</v>
      </c>
      <c r="E58" s="255" t="s">
        <v>109</v>
      </c>
      <c r="F58" s="199" t="s">
        <v>71</v>
      </c>
      <c r="G58" s="100">
        <v>8.8000000000000007</v>
      </c>
      <c r="H58" s="187">
        <v>0.33300000000000002</v>
      </c>
      <c r="I58" s="235" t="s">
        <v>97</v>
      </c>
      <c r="J58" s="137" t="s">
        <v>44</v>
      </c>
      <c r="K58" s="103">
        <f t="shared" si="0"/>
        <v>-0.33300000000000002</v>
      </c>
      <c r="L58" s="103">
        <f t="shared" si="1"/>
        <v>0</v>
      </c>
      <c r="M58" s="124">
        <f t="shared" si="2"/>
        <v>-0.33300000000000002</v>
      </c>
    </row>
    <row r="59" spans="2:13" s="51" customFormat="1" ht="14.4" x14ac:dyDescent="0.3">
      <c r="B59" s="252"/>
      <c r="C59" s="254"/>
      <c r="D59" s="247"/>
      <c r="E59" s="236"/>
      <c r="F59" s="199" t="s">
        <v>95</v>
      </c>
      <c r="G59" s="100">
        <v>10.5</v>
      </c>
      <c r="H59" s="187">
        <v>0.33300000000000002</v>
      </c>
      <c r="I59" s="236"/>
      <c r="J59" s="137" t="s">
        <v>44</v>
      </c>
      <c r="K59" s="103">
        <f t="shared" si="0"/>
        <v>-0.33300000000000002</v>
      </c>
      <c r="L59" s="103">
        <f t="shared" si="1"/>
        <v>0</v>
      </c>
      <c r="M59" s="124">
        <f t="shared" si="2"/>
        <v>-0.33300000000000002</v>
      </c>
    </row>
    <row r="60" spans="2:13" s="51" customFormat="1" ht="14.4" x14ac:dyDescent="0.3">
      <c r="B60" s="252"/>
      <c r="C60" s="254"/>
      <c r="D60" s="249"/>
      <c r="E60" s="236"/>
      <c r="F60" s="199" t="s">
        <v>73</v>
      </c>
      <c r="G60" s="100">
        <v>12</v>
      </c>
      <c r="H60" s="187">
        <v>0.33300000000000002</v>
      </c>
      <c r="I60" s="236"/>
      <c r="J60" s="137" t="s">
        <v>44</v>
      </c>
      <c r="K60" s="103">
        <f t="shared" si="0"/>
        <v>-0.33300000000000002</v>
      </c>
      <c r="L60" s="103">
        <f t="shared" si="1"/>
        <v>0</v>
      </c>
      <c r="M60" s="124">
        <f t="shared" si="2"/>
        <v>-0.33300000000000002</v>
      </c>
    </row>
    <row r="61" spans="2:13" s="51" customFormat="1" ht="14.4" x14ac:dyDescent="0.3">
      <c r="B61" s="251">
        <v>15</v>
      </c>
      <c r="C61" s="253">
        <f>C58+1</f>
        <v>45915</v>
      </c>
      <c r="D61" s="270" t="s">
        <v>123</v>
      </c>
      <c r="E61" s="255" t="s">
        <v>134</v>
      </c>
      <c r="F61" s="199" t="s">
        <v>97</v>
      </c>
      <c r="G61" s="100">
        <v>8.1999999999999993</v>
      </c>
      <c r="H61" s="187">
        <v>0.33300000000000002</v>
      </c>
      <c r="I61" s="235" t="s">
        <v>75</v>
      </c>
      <c r="J61" s="137" t="s">
        <v>44</v>
      </c>
      <c r="K61" s="103">
        <f t="shared" si="0"/>
        <v>-0.33300000000000002</v>
      </c>
      <c r="L61" s="103">
        <f t="shared" si="1"/>
        <v>0</v>
      </c>
      <c r="M61" s="124">
        <f t="shared" si="2"/>
        <v>-0.33300000000000002</v>
      </c>
    </row>
    <row r="62" spans="2:13" s="51" customFormat="1" ht="14.4" x14ac:dyDescent="0.3">
      <c r="B62" s="252"/>
      <c r="C62" s="254"/>
      <c r="D62" s="247"/>
      <c r="E62" s="236"/>
      <c r="F62" s="199" t="s">
        <v>43</v>
      </c>
      <c r="G62" s="100">
        <v>6.6</v>
      </c>
      <c r="H62" s="187">
        <v>0.33300000000000002</v>
      </c>
      <c r="I62" s="236"/>
      <c r="J62" s="137" t="s">
        <v>44</v>
      </c>
      <c r="K62" s="103">
        <f t="shared" ref="K62:K72" si="6">IF(J62="w",(G62-1)*H62,-H62)</f>
        <v>-0.33300000000000002</v>
      </c>
      <c r="L62" s="103">
        <f t="shared" ref="L62:L72" si="7">IF(J62="w",(K62/100*2),0)</f>
        <v>0</v>
      </c>
      <c r="M62" s="124">
        <f t="shared" ref="M62:M72" si="8">K62-L62</f>
        <v>-0.33300000000000002</v>
      </c>
    </row>
    <row r="63" spans="2:13" s="51" customFormat="1" ht="14.4" x14ac:dyDescent="0.3">
      <c r="B63" s="252"/>
      <c r="C63" s="254"/>
      <c r="D63" s="249"/>
      <c r="E63" s="236"/>
      <c r="F63" s="199" t="s">
        <v>47</v>
      </c>
      <c r="G63" s="100">
        <v>12</v>
      </c>
      <c r="H63" s="187">
        <v>0.33300000000000002</v>
      </c>
      <c r="I63" s="236"/>
      <c r="J63" s="137" t="s">
        <v>44</v>
      </c>
      <c r="K63" s="103">
        <f t="shared" si="6"/>
        <v>-0.33300000000000002</v>
      </c>
      <c r="L63" s="103">
        <f t="shared" si="7"/>
        <v>0</v>
      </c>
      <c r="M63" s="124">
        <f t="shared" si="8"/>
        <v>-0.33300000000000002</v>
      </c>
    </row>
    <row r="64" spans="2:13" s="51" customFormat="1" ht="14.4" x14ac:dyDescent="0.3">
      <c r="B64" s="252"/>
      <c r="C64" s="253">
        <f>C61</f>
        <v>45915</v>
      </c>
      <c r="D64" s="270" t="s">
        <v>108</v>
      </c>
      <c r="E64" s="255" t="s">
        <v>112</v>
      </c>
      <c r="F64" s="199" t="s">
        <v>48</v>
      </c>
      <c r="G64" s="100">
        <v>7.6</v>
      </c>
      <c r="H64" s="187">
        <v>0.33300000000000002</v>
      </c>
      <c r="I64" s="235" t="s">
        <v>114</v>
      </c>
      <c r="J64" s="137" t="s">
        <v>44</v>
      </c>
      <c r="K64" s="103">
        <f t="shared" si="6"/>
        <v>-0.33300000000000002</v>
      </c>
      <c r="L64" s="103">
        <f t="shared" si="7"/>
        <v>0</v>
      </c>
      <c r="M64" s="124">
        <f t="shared" si="8"/>
        <v>-0.33300000000000002</v>
      </c>
    </row>
    <row r="65" spans="2:13" s="51" customFormat="1" ht="14.4" x14ac:dyDescent="0.3">
      <c r="B65" s="252"/>
      <c r="C65" s="254"/>
      <c r="D65" s="247"/>
      <c r="E65" s="236"/>
      <c r="F65" s="199" t="s">
        <v>80</v>
      </c>
      <c r="G65" s="100">
        <v>12</v>
      </c>
      <c r="H65" s="187">
        <v>0.33300000000000002</v>
      </c>
      <c r="I65" s="236"/>
      <c r="J65" s="137" t="s">
        <v>44</v>
      </c>
      <c r="K65" s="103">
        <f t="shared" si="6"/>
        <v>-0.33300000000000002</v>
      </c>
      <c r="L65" s="103">
        <f t="shared" si="7"/>
        <v>0</v>
      </c>
      <c r="M65" s="124">
        <f t="shared" si="8"/>
        <v>-0.33300000000000002</v>
      </c>
    </row>
    <row r="66" spans="2:13" s="51" customFormat="1" ht="14.4" x14ac:dyDescent="0.3">
      <c r="B66" s="252"/>
      <c r="C66" s="254"/>
      <c r="D66" s="249"/>
      <c r="E66" s="236"/>
      <c r="F66" s="199" t="s">
        <v>46</v>
      </c>
      <c r="G66" s="100">
        <v>11</v>
      </c>
      <c r="H66" s="187">
        <v>0.33300000000000002</v>
      </c>
      <c r="I66" s="236"/>
      <c r="J66" s="137" t="s">
        <v>44</v>
      </c>
      <c r="K66" s="103">
        <f t="shared" si="6"/>
        <v>-0.33300000000000002</v>
      </c>
      <c r="L66" s="103">
        <f t="shared" si="7"/>
        <v>0</v>
      </c>
      <c r="M66" s="124">
        <f t="shared" si="8"/>
        <v>-0.33300000000000002</v>
      </c>
    </row>
    <row r="67" spans="2:13" s="51" customFormat="1" ht="14.4" x14ac:dyDescent="0.3">
      <c r="B67" s="251">
        <v>16</v>
      </c>
      <c r="C67" s="253">
        <f>C64+1</f>
        <v>45916</v>
      </c>
      <c r="D67" s="270" t="s">
        <v>115</v>
      </c>
      <c r="E67" s="255" t="s">
        <v>143</v>
      </c>
      <c r="F67" s="199" t="s">
        <v>46</v>
      </c>
      <c r="G67" s="100">
        <v>10</v>
      </c>
      <c r="H67" s="187">
        <v>0.33300000000000002</v>
      </c>
      <c r="I67" s="235" t="s">
        <v>73</v>
      </c>
      <c r="J67" s="137" t="s">
        <v>44</v>
      </c>
      <c r="K67" s="103">
        <f t="shared" si="6"/>
        <v>-0.33300000000000002</v>
      </c>
      <c r="L67" s="103">
        <f t="shared" si="7"/>
        <v>0</v>
      </c>
      <c r="M67" s="124">
        <f t="shared" si="8"/>
        <v>-0.33300000000000002</v>
      </c>
    </row>
    <row r="68" spans="2:13" s="51" customFormat="1" ht="14.4" x14ac:dyDescent="0.3">
      <c r="B68" s="252"/>
      <c r="C68" s="254"/>
      <c r="D68" s="247"/>
      <c r="E68" s="236"/>
      <c r="F68" s="199" t="s">
        <v>68</v>
      </c>
      <c r="G68" s="100">
        <v>16.5</v>
      </c>
      <c r="H68" s="187">
        <v>0.33300000000000002</v>
      </c>
      <c r="I68" s="236"/>
      <c r="J68" s="137" t="s">
        <v>44</v>
      </c>
      <c r="K68" s="103">
        <f t="shared" si="6"/>
        <v>-0.33300000000000002</v>
      </c>
      <c r="L68" s="103">
        <f t="shared" si="7"/>
        <v>0</v>
      </c>
      <c r="M68" s="124">
        <f t="shared" si="8"/>
        <v>-0.33300000000000002</v>
      </c>
    </row>
    <row r="69" spans="2:13" s="51" customFormat="1" ht="14.4" x14ac:dyDescent="0.3">
      <c r="B69" s="252"/>
      <c r="C69" s="254"/>
      <c r="D69" s="249"/>
      <c r="E69" s="236"/>
      <c r="F69" s="199" t="s">
        <v>45</v>
      </c>
      <c r="G69" s="100">
        <v>14</v>
      </c>
      <c r="H69" s="187">
        <v>0.33300000000000002</v>
      </c>
      <c r="I69" s="236"/>
      <c r="J69" s="137" t="s">
        <v>44</v>
      </c>
      <c r="K69" s="103">
        <f t="shared" si="6"/>
        <v>-0.33300000000000002</v>
      </c>
      <c r="L69" s="103">
        <f t="shared" si="7"/>
        <v>0</v>
      </c>
      <c r="M69" s="124">
        <f t="shared" si="8"/>
        <v>-0.33300000000000002</v>
      </c>
    </row>
    <row r="70" spans="2:13" s="51" customFormat="1" ht="14.4" x14ac:dyDescent="0.3">
      <c r="B70" s="252"/>
      <c r="C70" s="253">
        <f>C67</f>
        <v>45916</v>
      </c>
      <c r="D70" s="270" t="s">
        <v>115</v>
      </c>
      <c r="E70" s="255" t="s">
        <v>116</v>
      </c>
      <c r="F70" s="199" t="s">
        <v>46</v>
      </c>
      <c r="G70" s="100">
        <v>9.6</v>
      </c>
      <c r="H70" s="187">
        <v>0.33300000000000002</v>
      </c>
      <c r="I70" s="235" t="s">
        <v>48</v>
      </c>
      <c r="J70" s="137" t="s">
        <v>44</v>
      </c>
      <c r="K70" s="103">
        <f t="shared" si="6"/>
        <v>-0.33300000000000002</v>
      </c>
      <c r="L70" s="103">
        <f t="shared" si="7"/>
        <v>0</v>
      </c>
      <c r="M70" s="124">
        <f t="shared" si="8"/>
        <v>-0.33300000000000002</v>
      </c>
    </row>
    <row r="71" spans="2:13" s="51" customFormat="1" ht="14.4" x14ac:dyDescent="0.3">
      <c r="B71" s="252"/>
      <c r="C71" s="254"/>
      <c r="D71" s="247"/>
      <c r="E71" s="236"/>
      <c r="F71" s="199" t="s">
        <v>68</v>
      </c>
      <c r="G71" s="100">
        <v>18</v>
      </c>
      <c r="H71" s="187">
        <v>0.33300000000000002</v>
      </c>
      <c r="I71" s="236"/>
      <c r="J71" s="137" t="s">
        <v>44</v>
      </c>
      <c r="K71" s="103">
        <f t="shared" si="6"/>
        <v>-0.33300000000000002</v>
      </c>
      <c r="L71" s="103">
        <f t="shared" si="7"/>
        <v>0</v>
      </c>
      <c r="M71" s="124">
        <f t="shared" si="8"/>
        <v>-0.33300000000000002</v>
      </c>
    </row>
    <row r="72" spans="2:13" s="51" customFormat="1" ht="14.4" x14ac:dyDescent="0.3">
      <c r="B72" s="252"/>
      <c r="C72" s="254"/>
      <c r="D72" s="249"/>
      <c r="E72" s="236"/>
      <c r="F72" s="199" t="s">
        <v>45</v>
      </c>
      <c r="G72" s="100">
        <v>16</v>
      </c>
      <c r="H72" s="187">
        <v>0.33300000000000002</v>
      </c>
      <c r="I72" s="236"/>
      <c r="J72" s="137" t="s">
        <v>44</v>
      </c>
      <c r="K72" s="103">
        <f t="shared" si="6"/>
        <v>-0.33300000000000002</v>
      </c>
      <c r="L72" s="103">
        <f t="shared" si="7"/>
        <v>0</v>
      </c>
      <c r="M72" s="124">
        <f t="shared" si="8"/>
        <v>-0.33300000000000002</v>
      </c>
    </row>
    <row r="73" spans="2:13" s="51" customFormat="1" ht="14.4" x14ac:dyDescent="0.3">
      <c r="B73" s="251">
        <v>17</v>
      </c>
      <c r="C73" s="253">
        <f>C70+1</f>
        <v>45917</v>
      </c>
      <c r="D73" s="270" t="s">
        <v>115</v>
      </c>
      <c r="E73" s="255" t="s">
        <v>117</v>
      </c>
      <c r="F73" s="199" t="s">
        <v>46</v>
      </c>
      <c r="G73" s="102">
        <v>10</v>
      </c>
      <c r="H73" s="187">
        <v>0.33300000000000002</v>
      </c>
      <c r="I73" s="235" t="s">
        <v>45</v>
      </c>
      <c r="J73" s="137" t="s">
        <v>44</v>
      </c>
      <c r="K73" s="103">
        <f t="shared" ref="K73:K87" si="9">IF(J73="w",(G73-1)*H73,-H73)</f>
        <v>-0.33300000000000002</v>
      </c>
      <c r="L73" s="103">
        <f t="shared" ref="L73:L87" si="10">IF(J73="w",(K73/100*2),0)</f>
        <v>0</v>
      </c>
      <c r="M73" s="124">
        <f t="shared" ref="M73:M87" si="11">K73-L73</f>
        <v>-0.33300000000000002</v>
      </c>
    </row>
    <row r="74" spans="2:13" s="51" customFormat="1" ht="14.4" x14ac:dyDescent="0.3">
      <c r="B74" s="252"/>
      <c r="C74" s="254"/>
      <c r="D74" s="247"/>
      <c r="E74" s="236"/>
      <c r="F74" s="199" t="s">
        <v>68</v>
      </c>
      <c r="G74" s="102">
        <v>17.5</v>
      </c>
      <c r="H74" s="187">
        <v>0.33300000000000002</v>
      </c>
      <c r="I74" s="236"/>
      <c r="J74" s="137" t="s">
        <v>44</v>
      </c>
      <c r="K74" s="103">
        <f t="shared" si="9"/>
        <v>-0.33300000000000002</v>
      </c>
      <c r="L74" s="103">
        <f t="shared" si="10"/>
        <v>0</v>
      </c>
      <c r="M74" s="124">
        <f t="shared" si="11"/>
        <v>-0.33300000000000002</v>
      </c>
    </row>
    <row r="75" spans="2:13" s="51" customFormat="1" ht="14.4" x14ac:dyDescent="0.3">
      <c r="B75" s="252"/>
      <c r="C75" s="254"/>
      <c r="D75" s="249"/>
      <c r="E75" s="236"/>
      <c r="F75" s="199" t="s">
        <v>45</v>
      </c>
      <c r="G75" s="102">
        <v>16</v>
      </c>
      <c r="H75" s="187">
        <v>0.33300000000000002</v>
      </c>
      <c r="I75" s="236"/>
      <c r="J75" s="137" t="s">
        <v>42</v>
      </c>
      <c r="K75" s="103">
        <f t="shared" si="9"/>
        <v>4.9950000000000001</v>
      </c>
      <c r="L75" s="103">
        <f t="shared" si="10"/>
        <v>9.9900000000000003E-2</v>
      </c>
      <c r="M75" s="124">
        <f t="shared" si="11"/>
        <v>4.8951000000000002</v>
      </c>
    </row>
    <row r="76" spans="2:13" s="51" customFormat="1" ht="14.4" x14ac:dyDescent="0.3">
      <c r="B76" s="252"/>
      <c r="C76" s="253">
        <f>C73</f>
        <v>45917</v>
      </c>
      <c r="D76" s="270" t="s">
        <v>115</v>
      </c>
      <c r="E76" s="255" t="s">
        <v>128</v>
      </c>
      <c r="F76" s="199" t="s">
        <v>45</v>
      </c>
      <c r="G76" s="102">
        <v>15</v>
      </c>
      <c r="H76" s="187">
        <v>0.33300000000000002</v>
      </c>
      <c r="I76" s="235" t="s">
        <v>68</v>
      </c>
      <c r="J76" s="137" t="s">
        <v>44</v>
      </c>
      <c r="K76" s="103">
        <f t="shared" si="9"/>
        <v>-0.33300000000000002</v>
      </c>
      <c r="L76" s="103">
        <f t="shared" si="10"/>
        <v>0</v>
      </c>
      <c r="M76" s="124">
        <f t="shared" si="11"/>
        <v>-0.33300000000000002</v>
      </c>
    </row>
    <row r="77" spans="2:13" s="51" customFormat="1" ht="14.4" x14ac:dyDescent="0.3">
      <c r="B77" s="252"/>
      <c r="C77" s="254"/>
      <c r="D77" s="247"/>
      <c r="E77" s="236"/>
      <c r="F77" s="199" t="s">
        <v>68</v>
      </c>
      <c r="G77" s="102">
        <v>15</v>
      </c>
      <c r="H77" s="187">
        <v>0.33300000000000002</v>
      </c>
      <c r="I77" s="236"/>
      <c r="J77" s="137" t="s">
        <v>42</v>
      </c>
      <c r="K77" s="103">
        <f t="shared" si="9"/>
        <v>4.6619999999999999</v>
      </c>
      <c r="L77" s="103">
        <f t="shared" si="10"/>
        <v>9.3240000000000003E-2</v>
      </c>
      <c r="M77" s="124">
        <f t="shared" si="11"/>
        <v>4.5687600000000002</v>
      </c>
    </row>
    <row r="78" spans="2:13" s="51" customFormat="1" ht="14.4" x14ac:dyDescent="0.3">
      <c r="B78" s="252"/>
      <c r="C78" s="254"/>
      <c r="D78" s="249"/>
      <c r="E78" s="236"/>
      <c r="F78" s="199" t="s">
        <v>114</v>
      </c>
      <c r="G78" s="102">
        <v>23</v>
      </c>
      <c r="H78" s="187">
        <v>0.33300000000000002</v>
      </c>
      <c r="I78" s="236"/>
      <c r="J78" s="137" t="s">
        <v>44</v>
      </c>
      <c r="K78" s="103">
        <f t="shared" si="9"/>
        <v>-0.33300000000000002</v>
      </c>
      <c r="L78" s="103">
        <f t="shared" si="10"/>
        <v>0</v>
      </c>
      <c r="M78" s="124">
        <f t="shared" si="11"/>
        <v>-0.33300000000000002</v>
      </c>
    </row>
    <row r="79" spans="2:13" s="51" customFormat="1" ht="14.4" x14ac:dyDescent="0.3">
      <c r="B79" s="251">
        <v>18</v>
      </c>
      <c r="C79" s="253">
        <f>C76+1</f>
        <v>45918</v>
      </c>
      <c r="D79" s="270" t="s">
        <v>115</v>
      </c>
      <c r="E79" s="255" t="s">
        <v>126</v>
      </c>
      <c r="F79" s="199" t="s">
        <v>47</v>
      </c>
      <c r="G79" s="102">
        <v>11</v>
      </c>
      <c r="H79" s="187">
        <v>0.33300000000000002</v>
      </c>
      <c r="I79" s="235" t="s">
        <v>45</v>
      </c>
      <c r="J79" s="137" t="s">
        <v>44</v>
      </c>
      <c r="K79" s="103">
        <f t="shared" si="9"/>
        <v>-0.33300000000000002</v>
      </c>
      <c r="L79" s="103">
        <f t="shared" si="10"/>
        <v>0</v>
      </c>
      <c r="M79" s="124">
        <f t="shared" si="11"/>
        <v>-0.33300000000000002</v>
      </c>
    </row>
    <row r="80" spans="2:13" s="51" customFormat="1" ht="14.4" x14ac:dyDescent="0.3">
      <c r="B80" s="252"/>
      <c r="C80" s="254"/>
      <c r="D80" s="247"/>
      <c r="E80" s="236"/>
      <c r="F80" s="199" t="s">
        <v>73</v>
      </c>
      <c r="G80" s="102">
        <v>24</v>
      </c>
      <c r="H80" s="187">
        <v>0.33300000000000002</v>
      </c>
      <c r="I80" s="236"/>
      <c r="J80" s="137" t="s">
        <v>44</v>
      </c>
      <c r="K80" s="103">
        <f t="shared" si="9"/>
        <v>-0.33300000000000002</v>
      </c>
      <c r="L80" s="103">
        <f t="shared" si="10"/>
        <v>0</v>
      </c>
      <c r="M80" s="124">
        <f t="shared" si="11"/>
        <v>-0.33300000000000002</v>
      </c>
    </row>
    <row r="81" spans="2:13" s="51" customFormat="1" ht="14.4" x14ac:dyDescent="0.3">
      <c r="B81" s="252"/>
      <c r="C81" s="254"/>
      <c r="D81" s="249"/>
      <c r="E81" s="236"/>
      <c r="F81" s="199" t="s">
        <v>45</v>
      </c>
      <c r="G81" s="102">
        <v>16</v>
      </c>
      <c r="H81" s="187">
        <v>0.33300000000000002</v>
      </c>
      <c r="I81" s="236"/>
      <c r="J81" s="137" t="s">
        <v>42</v>
      </c>
      <c r="K81" s="103">
        <f t="shared" si="9"/>
        <v>4.9950000000000001</v>
      </c>
      <c r="L81" s="103">
        <f t="shared" si="10"/>
        <v>9.9900000000000003E-2</v>
      </c>
      <c r="M81" s="124">
        <f t="shared" si="11"/>
        <v>4.8951000000000002</v>
      </c>
    </row>
    <row r="82" spans="2:13" s="51" customFormat="1" ht="14.4" x14ac:dyDescent="0.3">
      <c r="B82" s="252"/>
      <c r="C82" s="253">
        <f>C79</f>
        <v>45918</v>
      </c>
      <c r="D82" s="270" t="s">
        <v>115</v>
      </c>
      <c r="E82" s="255" t="s">
        <v>144</v>
      </c>
      <c r="F82" s="199" t="s">
        <v>47</v>
      </c>
      <c r="G82" s="102">
        <v>12</v>
      </c>
      <c r="H82" s="187">
        <v>0.33300000000000002</v>
      </c>
      <c r="I82" s="235" t="s">
        <v>47</v>
      </c>
      <c r="J82" s="137" t="s">
        <v>42</v>
      </c>
      <c r="K82" s="103">
        <f t="shared" si="9"/>
        <v>3.6630000000000003</v>
      </c>
      <c r="L82" s="103">
        <f t="shared" si="10"/>
        <v>7.3260000000000006E-2</v>
      </c>
      <c r="M82" s="124">
        <f t="shared" si="11"/>
        <v>3.5897400000000004</v>
      </c>
    </row>
    <row r="83" spans="2:13" s="51" customFormat="1" ht="14.4" x14ac:dyDescent="0.3">
      <c r="B83" s="252"/>
      <c r="C83" s="254"/>
      <c r="D83" s="247"/>
      <c r="E83" s="236"/>
      <c r="F83" s="199" t="s">
        <v>73</v>
      </c>
      <c r="G83" s="102">
        <v>26</v>
      </c>
      <c r="H83" s="187">
        <v>0.33300000000000002</v>
      </c>
      <c r="I83" s="236"/>
      <c r="J83" s="137" t="s">
        <v>44</v>
      </c>
      <c r="K83" s="103">
        <f t="shared" si="9"/>
        <v>-0.33300000000000002</v>
      </c>
      <c r="L83" s="103">
        <f t="shared" si="10"/>
        <v>0</v>
      </c>
      <c r="M83" s="124">
        <f t="shared" si="11"/>
        <v>-0.33300000000000002</v>
      </c>
    </row>
    <row r="84" spans="2:13" s="51" customFormat="1" ht="14.4" x14ac:dyDescent="0.3">
      <c r="B84" s="252"/>
      <c r="C84" s="254"/>
      <c r="D84" s="249"/>
      <c r="E84" s="236"/>
      <c r="F84" s="199" t="s">
        <v>45</v>
      </c>
      <c r="G84" s="102">
        <v>13</v>
      </c>
      <c r="H84" s="187">
        <v>0.33300000000000002</v>
      </c>
      <c r="I84" s="236"/>
      <c r="J84" s="137" t="s">
        <v>44</v>
      </c>
      <c r="K84" s="103">
        <f t="shared" si="9"/>
        <v>-0.33300000000000002</v>
      </c>
      <c r="L84" s="103">
        <f t="shared" si="10"/>
        <v>0</v>
      </c>
      <c r="M84" s="124">
        <f t="shared" si="11"/>
        <v>-0.33300000000000002</v>
      </c>
    </row>
    <row r="85" spans="2:13" s="51" customFormat="1" ht="14.4" x14ac:dyDescent="0.3">
      <c r="B85" s="251">
        <v>19</v>
      </c>
      <c r="C85" s="253">
        <f>C82+1</f>
        <v>45919</v>
      </c>
      <c r="D85" s="270" t="s">
        <v>123</v>
      </c>
      <c r="E85" s="255" t="s">
        <v>145</v>
      </c>
      <c r="F85" s="199" t="s">
        <v>97</v>
      </c>
      <c r="G85" s="102">
        <v>8.1999999999999993</v>
      </c>
      <c r="H85" s="187">
        <v>0.33300000000000002</v>
      </c>
      <c r="I85" s="235" t="s">
        <v>47</v>
      </c>
      <c r="J85" s="137" t="s">
        <v>44</v>
      </c>
      <c r="K85" s="103">
        <f t="shared" si="9"/>
        <v>-0.33300000000000002</v>
      </c>
      <c r="L85" s="103">
        <f t="shared" si="10"/>
        <v>0</v>
      </c>
      <c r="M85" s="124">
        <f t="shared" si="11"/>
        <v>-0.33300000000000002</v>
      </c>
    </row>
    <row r="86" spans="2:13" s="51" customFormat="1" ht="14.4" x14ac:dyDescent="0.3">
      <c r="B86" s="252"/>
      <c r="C86" s="254"/>
      <c r="D86" s="247"/>
      <c r="E86" s="236"/>
      <c r="F86" s="199" t="s">
        <v>71</v>
      </c>
      <c r="G86" s="102">
        <v>16</v>
      </c>
      <c r="H86" s="187">
        <v>0.33300000000000002</v>
      </c>
      <c r="I86" s="236"/>
      <c r="J86" s="137" t="s">
        <v>44</v>
      </c>
      <c r="K86" s="103">
        <f t="shared" si="9"/>
        <v>-0.33300000000000002</v>
      </c>
      <c r="L86" s="103">
        <f t="shared" si="10"/>
        <v>0</v>
      </c>
      <c r="M86" s="124">
        <f t="shared" si="11"/>
        <v>-0.33300000000000002</v>
      </c>
    </row>
    <row r="87" spans="2:13" s="51" customFormat="1" ht="14.4" x14ac:dyDescent="0.3">
      <c r="B87" s="252"/>
      <c r="C87" s="254"/>
      <c r="D87" s="249"/>
      <c r="E87" s="236"/>
      <c r="F87" s="199" t="s">
        <v>43</v>
      </c>
      <c r="G87" s="102">
        <v>6.4</v>
      </c>
      <c r="H87" s="187">
        <v>0.33300000000000002</v>
      </c>
      <c r="I87" s="236"/>
      <c r="J87" s="137" t="s">
        <v>44</v>
      </c>
      <c r="K87" s="103">
        <f t="shared" si="9"/>
        <v>-0.33300000000000002</v>
      </c>
      <c r="L87" s="103">
        <f t="shared" si="10"/>
        <v>0</v>
      </c>
      <c r="M87" s="124">
        <f t="shared" si="11"/>
        <v>-0.33300000000000002</v>
      </c>
    </row>
    <row r="88" spans="2:13" s="51" customFormat="1" ht="14.4" x14ac:dyDescent="0.3">
      <c r="B88" s="252"/>
      <c r="C88" s="253">
        <f>C85</f>
        <v>45919</v>
      </c>
      <c r="D88" s="270" t="s">
        <v>108</v>
      </c>
      <c r="E88" s="255" t="s">
        <v>146</v>
      </c>
      <c r="F88" s="199" t="s">
        <v>48</v>
      </c>
      <c r="G88" s="102">
        <v>10</v>
      </c>
      <c r="H88" s="187">
        <v>0.33300000000000002</v>
      </c>
      <c r="I88" s="235" t="s">
        <v>68</v>
      </c>
      <c r="J88" s="137" t="s">
        <v>44</v>
      </c>
      <c r="K88" s="103">
        <f t="shared" ref="K88:K90" si="12">IF(J88="w",(G88-1)*H88,-H88)</f>
        <v>-0.33300000000000002</v>
      </c>
      <c r="L88" s="103">
        <f t="shared" ref="L88:L90" si="13">IF(J88="w",(K88/100*2),0)</f>
        <v>0</v>
      </c>
      <c r="M88" s="124">
        <f t="shared" ref="M88:M90" si="14">K88-L88</f>
        <v>-0.33300000000000002</v>
      </c>
    </row>
    <row r="89" spans="2:13" s="51" customFormat="1" ht="14.4" x14ac:dyDescent="0.3">
      <c r="B89" s="252"/>
      <c r="C89" s="254"/>
      <c r="D89" s="247"/>
      <c r="E89" s="236"/>
      <c r="F89" s="199" t="s">
        <v>43</v>
      </c>
      <c r="G89" s="102">
        <v>8.1999999999999993</v>
      </c>
      <c r="H89" s="187">
        <v>0.33300000000000002</v>
      </c>
      <c r="I89" s="236"/>
      <c r="J89" s="137" t="s">
        <v>44</v>
      </c>
      <c r="K89" s="103">
        <f t="shared" si="12"/>
        <v>-0.33300000000000002</v>
      </c>
      <c r="L89" s="103">
        <f t="shared" si="13"/>
        <v>0</v>
      </c>
      <c r="M89" s="124">
        <f t="shared" si="14"/>
        <v>-0.33300000000000002</v>
      </c>
    </row>
    <row r="90" spans="2:13" s="51" customFormat="1" ht="14.4" x14ac:dyDescent="0.3">
      <c r="B90" s="252"/>
      <c r="C90" s="254"/>
      <c r="D90" s="249"/>
      <c r="E90" s="236"/>
      <c r="F90" s="199" t="s">
        <v>46</v>
      </c>
      <c r="G90" s="102">
        <v>9.8000000000000007</v>
      </c>
      <c r="H90" s="187">
        <v>0.33300000000000002</v>
      </c>
      <c r="I90" s="236"/>
      <c r="J90" s="137" t="s">
        <v>44</v>
      </c>
      <c r="K90" s="103">
        <f t="shared" si="12"/>
        <v>-0.33300000000000002</v>
      </c>
      <c r="L90" s="103">
        <f t="shared" si="13"/>
        <v>0</v>
      </c>
      <c r="M90" s="124">
        <f t="shared" si="14"/>
        <v>-0.33300000000000002</v>
      </c>
    </row>
    <row r="91" spans="2:13" s="51" customFormat="1" ht="14.4" x14ac:dyDescent="0.3">
      <c r="B91" s="250">
        <v>20</v>
      </c>
      <c r="C91" s="253">
        <f t="shared" ref="C91" si="15">C88+1</f>
        <v>45920</v>
      </c>
      <c r="D91" s="270" t="s">
        <v>105</v>
      </c>
      <c r="E91" s="255" t="s">
        <v>149</v>
      </c>
      <c r="F91" s="199" t="s">
        <v>46</v>
      </c>
      <c r="G91" s="102">
        <v>10.5</v>
      </c>
      <c r="H91" s="187">
        <v>0.33300000000000002</v>
      </c>
      <c r="I91" s="235" t="s">
        <v>45</v>
      </c>
      <c r="J91" s="137" t="s">
        <v>44</v>
      </c>
      <c r="K91" s="103">
        <f t="shared" ref="K91:K93" si="16">IF(J91="w",(G91-1)*H91,-H91)</f>
        <v>-0.33300000000000002</v>
      </c>
      <c r="L91" s="103">
        <f t="shared" ref="L91:L93" si="17">IF(J91="w",(K91/100*2),0)</f>
        <v>0</v>
      </c>
      <c r="M91" s="124">
        <f t="shared" ref="M91:M93" si="18">K91-L91</f>
        <v>-0.33300000000000002</v>
      </c>
    </row>
    <row r="92" spans="2:13" s="51" customFormat="1" ht="14.4" x14ac:dyDescent="0.3">
      <c r="B92" s="239"/>
      <c r="C92" s="254"/>
      <c r="D92" s="247"/>
      <c r="E92" s="236"/>
      <c r="F92" s="199" t="s">
        <v>80</v>
      </c>
      <c r="G92" s="102">
        <v>15.5</v>
      </c>
      <c r="H92" s="187">
        <v>0.33300000000000002</v>
      </c>
      <c r="I92" s="236"/>
      <c r="J92" s="137" t="s">
        <v>44</v>
      </c>
      <c r="K92" s="103">
        <f t="shared" si="16"/>
        <v>-0.33300000000000002</v>
      </c>
      <c r="L92" s="103">
        <f t="shared" si="17"/>
        <v>0</v>
      </c>
      <c r="M92" s="124">
        <f t="shared" si="18"/>
        <v>-0.33300000000000002</v>
      </c>
    </row>
    <row r="93" spans="2:13" s="51" customFormat="1" ht="14.4" x14ac:dyDescent="0.3">
      <c r="B93" s="239"/>
      <c r="C93" s="254"/>
      <c r="D93" s="249"/>
      <c r="E93" s="236"/>
      <c r="F93" s="199" t="s">
        <v>43</v>
      </c>
      <c r="G93" s="102">
        <v>8.4</v>
      </c>
      <c r="H93" s="187">
        <v>0.33300000000000002</v>
      </c>
      <c r="I93" s="236"/>
      <c r="J93" s="137" t="s">
        <v>44</v>
      </c>
      <c r="K93" s="103">
        <f t="shared" si="16"/>
        <v>-0.33300000000000002</v>
      </c>
      <c r="L93" s="103">
        <f t="shared" si="17"/>
        <v>0</v>
      </c>
      <c r="M93" s="124">
        <f t="shared" si="18"/>
        <v>-0.33300000000000002</v>
      </c>
    </row>
    <row r="94" spans="2:13" s="51" customFormat="1" ht="14.4" x14ac:dyDescent="0.3">
      <c r="B94" s="239"/>
      <c r="C94" s="253">
        <f>C91</f>
        <v>45920</v>
      </c>
      <c r="D94" s="270" t="s">
        <v>105</v>
      </c>
      <c r="E94" s="255" t="s">
        <v>151</v>
      </c>
      <c r="F94" s="199" t="s">
        <v>71</v>
      </c>
      <c r="G94" s="102">
        <v>19.5</v>
      </c>
      <c r="H94" s="187">
        <v>0.33300000000000002</v>
      </c>
      <c r="I94" s="235" t="s">
        <v>46</v>
      </c>
      <c r="J94" s="137" t="s">
        <v>44</v>
      </c>
      <c r="K94" s="103">
        <f t="shared" ref="K94:K120" si="19">IF(J94="w",(G94-1)*H94,-H94)</f>
        <v>-0.33300000000000002</v>
      </c>
      <c r="L94" s="103">
        <f t="shared" ref="L94:L120" si="20">IF(J94="w",(K94/100*2),0)</f>
        <v>0</v>
      </c>
      <c r="M94" s="124">
        <f t="shared" ref="M94:M120" si="21">K94-L94</f>
        <v>-0.33300000000000002</v>
      </c>
    </row>
    <row r="95" spans="2:13" s="51" customFormat="1" ht="14.4" x14ac:dyDescent="0.3">
      <c r="B95" s="239"/>
      <c r="C95" s="254"/>
      <c r="D95" s="247"/>
      <c r="E95" s="236"/>
      <c r="F95" s="199" t="s">
        <v>43</v>
      </c>
      <c r="G95" s="102">
        <v>8.6</v>
      </c>
      <c r="H95" s="187">
        <v>0.33300000000000002</v>
      </c>
      <c r="I95" s="236"/>
      <c r="J95" s="137" t="s">
        <v>44</v>
      </c>
      <c r="K95" s="103">
        <f t="shared" si="19"/>
        <v>-0.33300000000000002</v>
      </c>
      <c r="L95" s="103">
        <f t="shared" si="20"/>
        <v>0</v>
      </c>
      <c r="M95" s="124">
        <f t="shared" si="21"/>
        <v>-0.33300000000000002</v>
      </c>
    </row>
    <row r="96" spans="2:13" s="51" customFormat="1" ht="14.4" x14ac:dyDescent="0.3">
      <c r="B96" s="241"/>
      <c r="C96" s="254"/>
      <c r="D96" s="249"/>
      <c r="E96" s="236"/>
      <c r="F96" s="199" t="s">
        <v>47</v>
      </c>
      <c r="G96" s="102">
        <v>12</v>
      </c>
      <c r="H96" s="187">
        <v>0.33300000000000002</v>
      </c>
      <c r="I96" s="236"/>
      <c r="J96" s="137" t="s">
        <v>44</v>
      </c>
      <c r="K96" s="103">
        <f t="shared" si="19"/>
        <v>-0.33300000000000002</v>
      </c>
      <c r="L96" s="103">
        <f t="shared" si="20"/>
        <v>0</v>
      </c>
      <c r="M96" s="124">
        <f t="shared" si="21"/>
        <v>-0.33300000000000002</v>
      </c>
    </row>
    <row r="97" spans="2:13" s="51" customFormat="1" ht="14.4" x14ac:dyDescent="0.3">
      <c r="B97" s="250">
        <v>21</v>
      </c>
      <c r="C97" s="253">
        <f t="shared" ref="C97" si="22">C94+1</f>
        <v>45921</v>
      </c>
      <c r="D97" s="270" t="s">
        <v>105</v>
      </c>
      <c r="E97" s="255" t="s">
        <v>154</v>
      </c>
      <c r="F97" s="199" t="s">
        <v>48</v>
      </c>
      <c r="G97" s="102">
        <v>11</v>
      </c>
      <c r="H97" s="187">
        <v>0.33300000000000002</v>
      </c>
      <c r="I97" s="235" t="s">
        <v>75</v>
      </c>
      <c r="J97" s="137" t="s">
        <v>44</v>
      </c>
      <c r="K97" s="103">
        <f t="shared" si="19"/>
        <v>-0.33300000000000002</v>
      </c>
      <c r="L97" s="103">
        <f t="shared" si="20"/>
        <v>0</v>
      </c>
      <c r="M97" s="124">
        <f t="shared" si="21"/>
        <v>-0.33300000000000002</v>
      </c>
    </row>
    <row r="98" spans="2:13" s="51" customFormat="1" ht="14.4" x14ac:dyDescent="0.3">
      <c r="B98" s="239"/>
      <c r="C98" s="254"/>
      <c r="D98" s="247"/>
      <c r="E98" s="236"/>
      <c r="F98" s="199" t="s">
        <v>46</v>
      </c>
      <c r="G98" s="102">
        <v>11</v>
      </c>
      <c r="H98" s="187">
        <v>0.33300000000000002</v>
      </c>
      <c r="I98" s="236"/>
      <c r="J98" s="137" t="s">
        <v>44</v>
      </c>
      <c r="K98" s="103">
        <f t="shared" si="19"/>
        <v>-0.33300000000000002</v>
      </c>
      <c r="L98" s="103">
        <f t="shared" si="20"/>
        <v>0</v>
      </c>
      <c r="M98" s="124">
        <f t="shared" si="21"/>
        <v>-0.33300000000000002</v>
      </c>
    </row>
    <row r="99" spans="2:13" s="51" customFormat="1" ht="14.4" x14ac:dyDescent="0.3">
      <c r="B99" s="239"/>
      <c r="C99" s="254"/>
      <c r="D99" s="249"/>
      <c r="E99" s="236"/>
      <c r="F99" s="199" t="s">
        <v>45</v>
      </c>
      <c r="G99" s="102">
        <v>15</v>
      </c>
      <c r="H99" s="187">
        <v>0.33300000000000002</v>
      </c>
      <c r="I99" s="236"/>
      <c r="J99" s="137" t="s">
        <v>44</v>
      </c>
      <c r="K99" s="103">
        <f t="shared" si="19"/>
        <v>-0.33300000000000002</v>
      </c>
      <c r="L99" s="103">
        <f t="shared" si="20"/>
        <v>0</v>
      </c>
      <c r="M99" s="124">
        <f t="shared" si="21"/>
        <v>-0.33300000000000002</v>
      </c>
    </row>
    <row r="100" spans="2:13" s="51" customFormat="1" ht="14.4" x14ac:dyDescent="0.3">
      <c r="B100" s="239"/>
      <c r="C100" s="253">
        <f>C97</f>
        <v>45921</v>
      </c>
      <c r="D100" s="270" t="s">
        <v>105</v>
      </c>
      <c r="E100" s="255" t="s">
        <v>156</v>
      </c>
      <c r="F100" s="199" t="s">
        <v>46</v>
      </c>
      <c r="G100" s="102">
        <v>10</v>
      </c>
      <c r="H100" s="187">
        <v>0.33300000000000002</v>
      </c>
      <c r="I100" s="235" t="s">
        <v>43</v>
      </c>
      <c r="J100" s="137" t="s">
        <v>44</v>
      </c>
      <c r="K100" s="103">
        <f t="shared" si="19"/>
        <v>-0.33300000000000002</v>
      </c>
      <c r="L100" s="103">
        <f t="shared" si="20"/>
        <v>0</v>
      </c>
      <c r="M100" s="124">
        <f t="shared" si="21"/>
        <v>-0.33300000000000002</v>
      </c>
    </row>
    <row r="101" spans="2:13" s="51" customFormat="1" ht="14.4" x14ac:dyDescent="0.3">
      <c r="B101" s="239"/>
      <c r="C101" s="254"/>
      <c r="D101" s="247"/>
      <c r="E101" s="236"/>
      <c r="F101" s="199" t="s">
        <v>45</v>
      </c>
      <c r="G101" s="102">
        <v>16.5</v>
      </c>
      <c r="H101" s="187">
        <v>0.33300000000000002</v>
      </c>
      <c r="I101" s="236"/>
      <c r="J101" s="137" t="s">
        <v>44</v>
      </c>
      <c r="K101" s="103">
        <f t="shared" si="19"/>
        <v>-0.33300000000000002</v>
      </c>
      <c r="L101" s="103">
        <f t="shared" si="20"/>
        <v>0</v>
      </c>
      <c r="M101" s="124">
        <f t="shared" si="21"/>
        <v>-0.33300000000000002</v>
      </c>
    </row>
    <row r="102" spans="2:13" s="51" customFormat="1" ht="14.4" x14ac:dyDescent="0.3">
      <c r="B102" s="241"/>
      <c r="C102" s="254"/>
      <c r="D102" s="249"/>
      <c r="E102" s="236"/>
      <c r="F102" s="199" t="s">
        <v>68</v>
      </c>
      <c r="G102" s="102">
        <v>18.5</v>
      </c>
      <c r="H102" s="187">
        <v>0.33300000000000002</v>
      </c>
      <c r="I102" s="236"/>
      <c r="J102" s="137" t="s">
        <v>44</v>
      </c>
      <c r="K102" s="103">
        <f t="shared" si="19"/>
        <v>-0.33300000000000002</v>
      </c>
      <c r="L102" s="103">
        <f t="shared" si="20"/>
        <v>0</v>
      </c>
      <c r="M102" s="124">
        <f t="shared" si="21"/>
        <v>-0.33300000000000002</v>
      </c>
    </row>
    <row r="103" spans="2:13" s="51" customFormat="1" ht="14.4" x14ac:dyDescent="0.3">
      <c r="B103" s="250">
        <v>22</v>
      </c>
      <c r="C103" s="253">
        <f t="shared" ref="C103" si="23">C100+1</f>
        <v>45922</v>
      </c>
      <c r="D103" s="270" t="s">
        <v>160</v>
      </c>
      <c r="E103" s="255" t="s">
        <v>161</v>
      </c>
      <c r="F103" s="199" t="s">
        <v>80</v>
      </c>
      <c r="G103" s="102">
        <v>9.6</v>
      </c>
      <c r="H103" s="187">
        <v>0.33300000000000002</v>
      </c>
      <c r="I103" s="235" t="s">
        <v>48</v>
      </c>
      <c r="J103" s="137" t="s">
        <v>44</v>
      </c>
      <c r="K103" s="103">
        <f t="shared" si="19"/>
        <v>-0.33300000000000002</v>
      </c>
      <c r="L103" s="103">
        <f t="shared" si="20"/>
        <v>0</v>
      </c>
      <c r="M103" s="124">
        <f t="shared" si="21"/>
        <v>-0.33300000000000002</v>
      </c>
    </row>
    <row r="104" spans="2:13" s="51" customFormat="1" ht="14.4" x14ac:dyDescent="0.3">
      <c r="B104" s="239"/>
      <c r="C104" s="254"/>
      <c r="D104" s="272"/>
      <c r="E104" s="236"/>
      <c r="F104" s="199" t="s">
        <v>138</v>
      </c>
      <c r="G104" s="102">
        <v>15.5</v>
      </c>
      <c r="H104" s="187">
        <v>0.33300000000000002</v>
      </c>
      <c r="I104" s="236"/>
      <c r="J104" s="137" t="s">
        <v>44</v>
      </c>
      <c r="K104" s="103">
        <f t="shared" si="19"/>
        <v>-0.33300000000000002</v>
      </c>
      <c r="L104" s="103">
        <f t="shared" si="20"/>
        <v>0</v>
      </c>
      <c r="M104" s="124">
        <f t="shared" si="21"/>
        <v>-0.33300000000000002</v>
      </c>
    </row>
    <row r="105" spans="2:13" s="51" customFormat="1" ht="14.4" x14ac:dyDescent="0.3">
      <c r="B105" s="239"/>
      <c r="C105" s="254"/>
      <c r="D105" s="274"/>
      <c r="E105" s="236"/>
      <c r="F105" s="199" t="s">
        <v>68</v>
      </c>
      <c r="G105" s="102">
        <v>14.5</v>
      </c>
      <c r="H105" s="187">
        <v>0.33300000000000002</v>
      </c>
      <c r="I105" s="236"/>
      <c r="J105" s="137" t="s">
        <v>44</v>
      </c>
      <c r="K105" s="103">
        <f t="shared" si="19"/>
        <v>-0.33300000000000002</v>
      </c>
      <c r="L105" s="103">
        <f t="shared" si="20"/>
        <v>0</v>
      </c>
      <c r="M105" s="124">
        <f t="shared" si="21"/>
        <v>-0.33300000000000002</v>
      </c>
    </row>
    <row r="106" spans="2:13" s="51" customFormat="1" ht="14.4" x14ac:dyDescent="0.3">
      <c r="B106" s="239"/>
      <c r="C106" s="253">
        <f>C103</f>
        <v>45922</v>
      </c>
      <c r="D106" s="270" t="s">
        <v>123</v>
      </c>
      <c r="E106" s="255" t="s">
        <v>157</v>
      </c>
      <c r="F106" s="199" t="s">
        <v>80</v>
      </c>
      <c r="G106" s="102">
        <v>6.4</v>
      </c>
      <c r="H106" s="187">
        <v>0.33300000000000002</v>
      </c>
      <c r="I106" s="235" t="s">
        <v>114</v>
      </c>
      <c r="J106" s="137" t="s">
        <v>44</v>
      </c>
      <c r="K106" s="103">
        <f t="shared" si="19"/>
        <v>-0.33300000000000002</v>
      </c>
      <c r="L106" s="103">
        <f t="shared" si="20"/>
        <v>0</v>
      </c>
      <c r="M106" s="124">
        <f t="shared" si="21"/>
        <v>-0.33300000000000002</v>
      </c>
    </row>
    <row r="107" spans="2:13" s="51" customFormat="1" ht="14.4" x14ac:dyDescent="0.3">
      <c r="B107" s="239"/>
      <c r="C107" s="254"/>
      <c r="D107" s="272"/>
      <c r="E107" s="236"/>
      <c r="F107" s="199" t="s">
        <v>138</v>
      </c>
      <c r="G107" s="102">
        <v>9.4</v>
      </c>
      <c r="H107" s="187">
        <v>0.33300000000000002</v>
      </c>
      <c r="I107" s="236"/>
      <c r="J107" s="137" t="s">
        <v>44</v>
      </c>
      <c r="K107" s="103">
        <f t="shared" si="19"/>
        <v>-0.33300000000000002</v>
      </c>
      <c r="L107" s="103">
        <f t="shared" si="20"/>
        <v>0</v>
      </c>
      <c r="M107" s="124">
        <f t="shared" si="21"/>
        <v>-0.33300000000000002</v>
      </c>
    </row>
    <row r="108" spans="2:13" s="51" customFormat="1" ht="14.4" x14ac:dyDescent="0.3">
      <c r="B108" s="241"/>
      <c r="C108" s="254"/>
      <c r="D108" s="274"/>
      <c r="E108" s="236"/>
      <c r="F108" s="199" t="s">
        <v>68</v>
      </c>
      <c r="G108" s="102">
        <v>14.5</v>
      </c>
      <c r="H108" s="187">
        <v>0.33300000000000002</v>
      </c>
      <c r="I108" s="236"/>
      <c r="J108" s="137" t="s">
        <v>44</v>
      </c>
      <c r="K108" s="103">
        <f t="shared" si="19"/>
        <v>-0.33300000000000002</v>
      </c>
      <c r="L108" s="103">
        <f t="shared" si="20"/>
        <v>0</v>
      </c>
      <c r="M108" s="124">
        <f t="shared" si="21"/>
        <v>-0.33300000000000002</v>
      </c>
    </row>
    <row r="109" spans="2:13" s="51" customFormat="1" ht="14.4" x14ac:dyDescent="0.3">
      <c r="B109" s="250">
        <v>23</v>
      </c>
      <c r="C109" s="253">
        <f t="shared" ref="C109" si="24">C106+1</f>
        <v>45923</v>
      </c>
      <c r="D109" s="270" t="s">
        <v>108</v>
      </c>
      <c r="E109" s="255" t="s">
        <v>159</v>
      </c>
      <c r="F109" s="199" t="s">
        <v>48</v>
      </c>
      <c r="G109" s="102">
        <v>7.8</v>
      </c>
      <c r="H109" s="187">
        <v>0.33300000000000002</v>
      </c>
      <c r="I109" s="235" t="s">
        <v>45</v>
      </c>
      <c r="J109" s="137" t="s">
        <v>44</v>
      </c>
      <c r="K109" s="103">
        <f t="shared" si="19"/>
        <v>-0.33300000000000002</v>
      </c>
      <c r="L109" s="103">
        <f t="shared" si="20"/>
        <v>0</v>
      </c>
      <c r="M109" s="124">
        <f t="shared" si="21"/>
        <v>-0.33300000000000002</v>
      </c>
    </row>
    <row r="110" spans="2:13" s="51" customFormat="1" ht="14.4" x14ac:dyDescent="0.3">
      <c r="B110" s="239"/>
      <c r="C110" s="254"/>
      <c r="D110" s="272"/>
      <c r="E110" s="236"/>
      <c r="F110" s="199" t="s">
        <v>80</v>
      </c>
      <c r="G110" s="102">
        <v>12.5</v>
      </c>
      <c r="H110" s="187">
        <v>0.33300000000000002</v>
      </c>
      <c r="I110" s="236"/>
      <c r="J110" s="137" t="s">
        <v>44</v>
      </c>
      <c r="K110" s="103">
        <f t="shared" si="19"/>
        <v>-0.33300000000000002</v>
      </c>
      <c r="L110" s="103">
        <f t="shared" si="20"/>
        <v>0</v>
      </c>
      <c r="M110" s="124">
        <f t="shared" si="21"/>
        <v>-0.33300000000000002</v>
      </c>
    </row>
    <row r="111" spans="2:13" s="51" customFormat="1" ht="14.4" x14ac:dyDescent="0.3">
      <c r="B111" s="239"/>
      <c r="C111" s="254"/>
      <c r="D111" s="274"/>
      <c r="E111" s="236"/>
      <c r="F111" s="199" t="s">
        <v>46</v>
      </c>
      <c r="G111" s="102">
        <v>10.5</v>
      </c>
      <c r="H111" s="187">
        <v>0.33300000000000002</v>
      </c>
      <c r="I111" s="236"/>
      <c r="J111" s="137" t="s">
        <v>44</v>
      </c>
      <c r="K111" s="103">
        <f t="shared" si="19"/>
        <v>-0.33300000000000002</v>
      </c>
      <c r="L111" s="103">
        <f t="shared" si="20"/>
        <v>0</v>
      </c>
      <c r="M111" s="124">
        <f t="shared" si="21"/>
        <v>-0.33300000000000002</v>
      </c>
    </row>
    <row r="112" spans="2:13" s="51" customFormat="1" ht="14.4" x14ac:dyDescent="0.3">
      <c r="B112" s="239"/>
      <c r="C112" s="253">
        <f>C109</f>
        <v>45923</v>
      </c>
      <c r="D112" s="270" t="s">
        <v>108</v>
      </c>
      <c r="E112" s="255" t="s">
        <v>163</v>
      </c>
      <c r="F112" s="199" t="s">
        <v>97</v>
      </c>
      <c r="G112" s="102">
        <v>9.6</v>
      </c>
      <c r="H112" s="187">
        <v>0.33300000000000002</v>
      </c>
      <c r="I112" s="235" t="s">
        <v>46</v>
      </c>
      <c r="J112" s="137" t="s">
        <v>44</v>
      </c>
      <c r="K112" s="103">
        <f t="shared" si="19"/>
        <v>-0.33300000000000002</v>
      </c>
      <c r="L112" s="103">
        <f t="shared" si="20"/>
        <v>0</v>
      </c>
      <c r="M112" s="124">
        <f t="shared" si="21"/>
        <v>-0.33300000000000002</v>
      </c>
    </row>
    <row r="113" spans="2:13" s="51" customFormat="1" ht="14.4" x14ac:dyDescent="0.3">
      <c r="B113" s="239"/>
      <c r="C113" s="254"/>
      <c r="D113" s="272"/>
      <c r="E113" s="236"/>
      <c r="F113" s="199" t="s">
        <v>71</v>
      </c>
      <c r="G113" s="102">
        <v>13.5</v>
      </c>
      <c r="H113" s="187">
        <v>0.33300000000000002</v>
      </c>
      <c r="I113" s="236"/>
      <c r="J113" s="137" t="s">
        <v>44</v>
      </c>
      <c r="K113" s="103">
        <f t="shared" si="19"/>
        <v>-0.33300000000000002</v>
      </c>
      <c r="L113" s="103">
        <f t="shared" si="20"/>
        <v>0</v>
      </c>
      <c r="M113" s="124">
        <f t="shared" si="21"/>
        <v>-0.33300000000000002</v>
      </c>
    </row>
    <row r="114" spans="2:13" s="51" customFormat="1" ht="14.4" x14ac:dyDescent="0.3">
      <c r="B114" s="241"/>
      <c r="C114" s="254"/>
      <c r="D114" s="274"/>
      <c r="E114" s="236"/>
      <c r="F114" s="199" t="s">
        <v>47</v>
      </c>
      <c r="G114" s="102">
        <v>10.5</v>
      </c>
      <c r="H114" s="187">
        <v>0.33300000000000002</v>
      </c>
      <c r="I114" s="236"/>
      <c r="J114" s="137" t="s">
        <v>42</v>
      </c>
      <c r="K114" s="103">
        <f t="shared" si="19"/>
        <v>3.1635</v>
      </c>
      <c r="L114" s="103">
        <f t="shared" si="20"/>
        <v>6.3269999999999993E-2</v>
      </c>
      <c r="M114" s="124">
        <f t="shared" si="21"/>
        <v>3.1002299999999998</v>
      </c>
    </row>
    <row r="115" spans="2:13" s="51" customFormat="1" ht="14.4" x14ac:dyDescent="0.3">
      <c r="B115" s="251">
        <v>24</v>
      </c>
      <c r="C115" s="253">
        <f t="shared" ref="C115" si="25">C112+1</f>
        <v>45924</v>
      </c>
      <c r="D115" s="270" t="s">
        <v>172</v>
      </c>
      <c r="E115" s="255" t="s">
        <v>175</v>
      </c>
      <c r="F115" s="199" t="s">
        <v>97</v>
      </c>
      <c r="G115" s="102">
        <v>9.4</v>
      </c>
      <c r="H115" s="187">
        <v>0.33300000000000002</v>
      </c>
      <c r="I115" s="235" t="s">
        <v>46</v>
      </c>
      <c r="J115" s="137" t="s">
        <v>44</v>
      </c>
      <c r="K115" s="103">
        <f t="shared" si="19"/>
        <v>-0.33300000000000002</v>
      </c>
      <c r="L115" s="103">
        <f t="shared" si="20"/>
        <v>0</v>
      </c>
      <c r="M115" s="124">
        <f t="shared" si="21"/>
        <v>-0.33300000000000002</v>
      </c>
    </row>
    <row r="116" spans="2:13" s="51" customFormat="1" ht="14.4" x14ac:dyDescent="0.3">
      <c r="B116" s="252"/>
      <c r="C116" s="254"/>
      <c r="D116" s="272"/>
      <c r="E116" s="236"/>
      <c r="F116" s="199" t="s">
        <v>71</v>
      </c>
      <c r="G116" s="102">
        <v>13.5</v>
      </c>
      <c r="H116" s="187">
        <v>0.33300000000000002</v>
      </c>
      <c r="I116" s="236"/>
      <c r="J116" s="137" t="s">
        <v>44</v>
      </c>
      <c r="K116" s="103">
        <f t="shared" si="19"/>
        <v>-0.33300000000000002</v>
      </c>
      <c r="L116" s="103">
        <f t="shared" si="20"/>
        <v>0</v>
      </c>
      <c r="M116" s="124">
        <f t="shared" si="21"/>
        <v>-0.33300000000000002</v>
      </c>
    </row>
    <row r="117" spans="2:13" s="51" customFormat="1" ht="14.4" x14ac:dyDescent="0.3">
      <c r="B117" s="252"/>
      <c r="C117" s="254"/>
      <c r="D117" s="274"/>
      <c r="E117" s="236"/>
      <c r="F117" s="199" t="s">
        <v>47</v>
      </c>
      <c r="G117" s="102">
        <v>10.5</v>
      </c>
      <c r="H117" s="187">
        <v>0.33300000000000002</v>
      </c>
      <c r="I117" s="236"/>
      <c r="J117" s="137" t="s">
        <v>42</v>
      </c>
      <c r="K117" s="103">
        <f t="shared" si="19"/>
        <v>3.1635</v>
      </c>
      <c r="L117" s="103">
        <f t="shared" si="20"/>
        <v>6.3269999999999993E-2</v>
      </c>
      <c r="M117" s="124">
        <f t="shared" si="21"/>
        <v>3.1002299999999998</v>
      </c>
    </row>
    <row r="118" spans="2:13" s="51" customFormat="1" ht="14.4" x14ac:dyDescent="0.3">
      <c r="B118" s="251">
        <v>25</v>
      </c>
      <c r="C118" s="253">
        <f t="shared" ref="C118" si="26">C115+1</f>
        <v>45925</v>
      </c>
      <c r="D118" s="270" t="s">
        <v>172</v>
      </c>
      <c r="E118" s="255" t="s">
        <v>173</v>
      </c>
      <c r="F118" s="199" t="s">
        <v>46</v>
      </c>
      <c r="G118" s="102">
        <v>9.6</v>
      </c>
      <c r="H118" s="187">
        <v>0.33300000000000002</v>
      </c>
      <c r="I118" s="235" t="s">
        <v>46</v>
      </c>
      <c r="J118" s="137" t="s">
        <v>42</v>
      </c>
      <c r="K118" s="103">
        <f t="shared" si="19"/>
        <v>2.8637999999999999</v>
      </c>
      <c r="L118" s="103">
        <f t="shared" si="20"/>
        <v>5.7276000000000001E-2</v>
      </c>
      <c r="M118" s="124">
        <f t="shared" si="21"/>
        <v>2.806524</v>
      </c>
    </row>
    <row r="119" spans="2:13" s="51" customFormat="1" ht="14.4" x14ac:dyDescent="0.3">
      <c r="B119" s="252"/>
      <c r="C119" s="254"/>
      <c r="D119" s="272"/>
      <c r="E119" s="236"/>
      <c r="F119" s="199" t="s">
        <v>68</v>
      </c>
      <c r="G119" s="102">
        <v>16</v>
      </c>
      <c r="H119" s="187">
        <v>0.33300000000000002</v>
      </c>
      <c r="I119" s="236"/>
      <c r="J119" s="137" t="s">
        <v>44</v>
      </c>
      <c r="K119" s="103">
        <f t="shared" si="19"/>
        <v>-0.33300000000000002</v>
      </c>
      <c r="L119" s="103">
        <f t="shared" si="20"/>
        <v>0</v>
      </c>
      <c r="M119" s="124">
        <f t="shared" si="21"/>
        <v>-0.33300000000000002</v>
      </c>
    </row>
    <row r="120" spans="2:13" s="51" customFormat="1" ht="14.4" x14ac:dyDescent="0.3">
      <c r="B120" s="252"/>
      <c r="C120" s="254"/>
      <c r="D120" s="274"/>
      <c r="E120" s="236"/>
      <c r="F120" s="199" t="s">
        <v>43</v>
      </c>
      <c r="G120" s="102">
        <v>9</v>
      </c>
      <c r="H120" s="187">
        <v>0.33300000000000002</v>
      </c>
      <c r="I120" s="236"/>
      <c r="J120" s="137" t="s">
        <v>44</v>
      </c>
      <c r="K120" s="103">
        <f t="shared" si="19"/>
        <v>-0.33300000000000002</v>
      </c>
      <c r="L120" s="103">
        <f t="shared" si="20"/>
        <v>0</v>
      </c>
      <c r="M120" s="124">
        <f t="shared" si="21"/>
        <v>-0.33300000000000002</v>
      </c>
    </row>
    <row r="121" spans="2:13" s="51" customFormat="1" ht="14.4" x14ac:dyDescent="0.3">
      <c r="B121" s="238">
        <v>26</v>
      </c>
      <c r="C121" s="242">
        <f>C118+1</f>
        <v>45926</v>
      </c>
      <c r="D121" s="271" t="s">
        <v>160</v>
      </c>
      <c r="E121" s="246" t="s">
        <v>179</v>
      </c>
      <c r="F121" s="199" t="s">
        <v>48</v>
      </c>
      <c r="G121" s="102">
        <v>14.5</v>
      </c>
      <c r="H121" s="187">
        <v>0.33300000000000002</v>
      </c>
      <c r="I121" s="235" t="s">
        <v>47</v>
      </c>
      <c r="J121" s="137" t="s">
        <v>44</v>
      </c>
      <c r="K121" s="103">
        <f t="shared" ref="K121:K147" si="27">IF(J121="w",(G121-1)*H121,-H121)</f>
        <v>-0.33300000000000002</v>
      </c>
      <c r="L121" s="103">
        <f t="shared" ref="L121:L147" si="28">IF(J121="w",(K121/100*2),0)</f>
        <v>0</v>
      </c>
      <c r="M121" s="124">
        <f t="shared" ref="M121:M147" si="29">K121-L121</f>
        <v>-0.33300000000000002</v>
      </c>
    </row>
    <row r="122" spans="2:13" s="51" customFormat="1" ht="14.4" x14ac:dyDescent="0.3">
      <c r="B122" s="239"/>
      <c r="C122" s="243"/>
      <c r="D122" s="272"/>
      <c r="E122" s="247"/>
      <c r="F122" s="199" t="s">
        <v>43</v>
      </c>
      <c r="G122" s="102">
        <v>8</v>
      </c>
      <c r="H122" s="187">
        <v>0.33300000000000002</v>
      </c>
      <c r="I122" s="236"/>
      <c r="J122" s="137" t="s">
        <v>44</v>
      </c>
      <c r="K122" s="103">
        <f t="shared" si="27"/>
        <v>-0.33300000000000002</v>
      </c>
      <c r="L122" s="103">
        <f t="shared" si="28"/>
        <v>0</v>
      </c>
      <c r="M122" s="124">
        <f t="shared" si="29"/>
        <v>-0.33300000000000002</v>
      </c>
    </row>
    <row r="123" spans="2:13" s="51" customFormat="1" ht="14.4" x14ac:dyDescent="0.3">
      <c r="B123" s="239"/>
      <c r="C123" s="244"/>
      <c r="D123" s="274"/>
      <c r="E123" s="249"/>
      <c r="F123" s="199" t="s">
        <v>46</v>
      </c>
      <c r="G123" s="102">
        <v>14</v>
      </c>
      <c r="H123" s="187">
        <v>0.33300000000000002</v>
      </c>
      <c r="I123" s="236"/>
      <c r="J123" s="137" t="s">
        <v>44</v>
      </c>
      <c r="K123" s="103">
        <f t="shared" si="27"/>
        <v>-0.33300000000000002</v>
      </c>
      <c r="L123" s="103">
        <f t="shared" si="28"/>
        <v>0</v>
      </c>
      <c r="M123" s="124">
        <f t="shared" si="29"/>
        <v>-0.33300000000000002</v>
      </c>
    </row>
    <row r="124" spans="2:13" s="51" customFormat="1" ht="14.4" x14ac:dyDescent="0.3">
      <c r="B124" s="239"/>
      <c r="C124" s="242">
        <f>C121</f>
        <v>45926</v>
      </c>
      <c r="D124" s="271" t="s">
        <v>108</v>
      </c>
      <c r="E124" s="246" t="s">
        <v>170</v>
      </c>
      <c r="F124" s="199" t="s">
        <v>97</v>
      </c>
      <c r="G124" s="102">
        <v>11</v>
      </c>
      <c r="H124" s="187">
        <v>0.33300000000000002</v>
      </c>
      <c r="I124" s="235" t="s">
        <v>45</v>
      </c>
      <c r="J124" s="137" t="s">
        <v>44</v>
      </c>
      <c r="K124" s="103">
        <f t="shared" si="27"/>
        <v>-0.33300000000000002</v>
      </c>
      <c r="L124" s="103">
        <f t="shared" si="28"/>
        <v>0</v>
      </c>
      <c r="M124" s="124">
        <f t="shared" si="29"/>
        <v>-0.33300000000000002</v>
      </c>
    </row>
    <row r="125" spans="2:13" s="51" customFormat="1" ht="14.4" x14ac:dyDescent="0.3">
      <c r="B125" s="239"/>
      <c r="C125" s="243"/>
      <c r="D125" s="272"/>
      <c r="E125" s="247"/>
      <c r="F125" s="199" t="s">
        <v>71</v>
      </c>
      <c r="G125" s="102">
        <v>19</v>
      </c>
      <c r="H125" s="187">
        <v>0.33300000000000002</v>
      </c>
      <c r="I125" s="236"/>
      <c r="J125" s="137" t="s">
        <v>44</v>
      </c>
      <c r="K125" s="103">
        <f t="shared" si="27"/>
        <v>-0.33300000000000002</v>
      </c>
      <c r="L125" s="103">
        <f t="shared" si="28"/>
        <v>0</v>
      </c>
      <c r="M125" s="124">
        <f t="shared" si="29"/>
        <v>-0.33300000000000002</v>
      </c>
    </row>
    <row r="126" spans="2:13" s="51" customFormat="1" ht="14.4" x14ac:dyDescent="0.3">
      <c r="B126" s="241"/>
      <c r="C126" s="244"/>
      <c r="D126" s="274"/>
      <c r="E126" s="249"/>
      <c r="F126" s="199" t="s">
        <v>47</v>
      </c>
      <c r="G126" s="102">
        <v>12</v>
      </c>
      <c r="H126" s="187">
        <v>0.33300000000000002</v>
      </c>
      <c r="I126" s="236"/>
      <c r="J126" s="137" t="s">
        <v>44</v>
      </c>
      <c r="K126" s="103">
        <f t="shared" si="27"/>
        <v>-0.33300000000000002</v>
      </c>
      <c r="L126" s="103">
        <f t="shared" si="28"/>
        <v>0</v>
      </c>
      <c r="M126" s="124">
        <f t="shared" si="29"/>
        <v>-0.33300000000000002</v>
      </c>
    </row>
    <row r="127" spans="2:13" s="51" customFormat="1" ht="14.4" x14ac:dyDescent="0.3">
      <c r="B127" s="238">
        <v>27</v>
      </c>
      <c r="C127" s="242">
        <f t="shared" ref="C127" si="30">C124+1</f>
        <v>45927</v>
      </c>
      <c r="D127" s="271" t="s">
        <v>105</v>
      </c>
      <c r="E127" s="246" t="s">
        <v>165</v>
      </c>
      <c r="F127" s="199" t="s">
        <v>47</v>
      </c>
      <c r="G127" s="102">
        <v>9.4</v>
      </c>
      <c r="H127" s="187">
        <v>0.33300000000000002</v>
      </c>
      <c r="I127" s="235" t="s">
        <v>46</v>
      </c>
      <c r="J127" s="137" t="s">
        <v>44</v>
      </c>
      <c r="K127" s="103">
        <f t="shared" si="27"/>
        <v>-0.33300000000000002</v>
      </c>
      <c r="L127" s="103">
        <f t="shared" si="28"/>
        <v>0</v>
      </c>
      <c r="M127" s="124">
        <f t="shared" si="29"/>
        <v>-0.33300000000000002</v>
      </c>
    </row>
    <row r="128" spans="2:13" s="51" customFormat="1" ht="14.4" x14ac:dyDescent="0.3">
      <c r="B128" s="239"/>
      <c r="C128" s="243"/>
      <c r="D128" s="272"/>
      <c r="E128" s="247"/>
      <c r="F128" s="199" t="s">
        <v>73</v>
      </c>
      <c r="G128" s="102">
        <v>16.5</v>
      </c>
      <c r="H128" s="187">
        <v>0.33300000000000002</v>
      </c>
      <c r="I128" s="236"/>
      <c r="J128" s="137" t="s">
        <v>44</v>
      </c>
      <c r="K128" s="103">
        <f t="shared" si="27"/>
        <v>-0.33300000000000002</v>
      </c>
      <c r="L128" s="103">
        <f t="shared" si="28"/>
        <v>0</v>
      </c>
      <c r="M128" s="124">
        <f t="shared" si="29"/>
        <v>-0.33300000000000002</v>
      </c>
    </row>
    <row r="129" spans="2:13" s="51" customFormat="1" ht="14.4" x14ac:dyDescent="0.3">
      <c r="B129" s="239"/>
      <c r="C129" s="244"/>
      <c r="D129" s="274"/>
      <c r="E129" s="249"/>
      <c r="F129" s="199" t="s">
        <v>45</v>
      </c>
      <c r="G129" s="102">
        <v>15.5</v>
      </c>
      <c r="H129" s="187">
        <v>0.33300000000000002</v>
      </c>
      <c r="I129" s="236"/>
      <c r="J129" s="137" t="s">
        <v>44</v>
      </c>
      <c r="K129" s="103">
        <f t="shared" si="27"/>
        <v>-0.33300000000000002</v>
      </c>
      <c r="L129" s="103">
        <f t="shared" si="28"/>
        <v>0</v>
      </c>
      <c r="M129" s="124">
        <f t="shared" si="29"/>
        <v>-0.33300000000000002</v>
      </c>
    </row>
    <row r="130" spans="2:13" s="51" customFormat="1" ht="14.4" x14ac:dyDescent="0.3">
      <c r="B130" s="239"/>
      <c r="C130" s="242">
        <f>C127</f>
        <v>45927</v>
      </c>
      <c r="D130" s="271" t="s">
        <v>105</v>
      </c>
      <c r="E130" s="246" t="s">
        <v>167</v>
      </c>
      <c r="F130" s="199" t="s">
        <v>138</v>
      </c>
      <c r="G130" s="102">
        <v>8.6</v>
      </c>
      <c r="H130" s="187">
        <v>0.33300000000000002</v>
      </c>
      <c r="I130" s="235" t="s">
        <v>169</v>
      </c>
      <c r="J130" s="137" t="s">
        <v>44</v>
      </c>
      <c r="K130" s="103">
        <f t="shared" si="27"/>
        <v>-0.33300000000000002</v>
      </c>
      <c r="L130" s="103">
        <f t="shared" si="28"/>
        <v>0</v>
      </c>
      <c r="M130" s="124">
        <f t="shared" si="29"/>
        <v>-0.33300000000000002</v>
      </c>
    </row>
    <row r="131" spans="2:13" s="51" customFormat="1" ht="14.4" x14ac:dyDescent="0.3">
      <c r="B131" s="239"/>
      <c r="C131" s="243"/>
      <c r="D131" s="272"/>
      <c r="E131" s="247"/>
      <c r="F131" s="199" t="s">
        <v>187</v>
      </c>
      <c r="G131" s="102">
        <v>11</v>
      </c>
      <c r="H131" s="187">
        <v>0.33300000000000002</v>
      </c>
      <c r="I131" s="236"/>
      <c r="J131" s="137" t="s">
        <v>44</v>
      </c>
      <c r="K131" s="103">
        <f t="shared" si="27"/>
        <v>-0.33300000000000002</v>
      </c>
      <c r="L131" s="103">
        <f t="shared" si="28"/>
        <v>0</v>
      </c>
      <c r="M131" s="124">
        <f t="shared" si="29"/>
        <v>-0.33300000000000002</v>
      </c>
    </row>
    <row r="132" spans="2:13" s="51" customFormat="1" ht="14.4" x14ac:dyDescent="0.3">
      <c r="B132" s="241"/>
      <c r="C132" s="244"/>
      <c r="D132" s="274"/>
      <c r="E132" s="249"/>
      <c r="F132" s="199" t="s">
        <v>188</v>
      </c>
      <c r="G132" s="102">
        <v>17</v>
      </c>
      <c r="H132" s="187">
        <v>0.33300000000000002</v>
      </c>
      <c r="I132" s="236"/>
      <c r="J132" s="137" t="s">
        <v>44</v>
      </c>
      <c r="K132" s="103">
        <f t="shared" si="27"/>
        <v>-0.33300000000000002</v>
      </c>
      <c r="L132" s="103">
        <f t="shared" si="28"/>
        <v>0</v>
      </c>
      <c r="M132" s="124">
        <f t="shared" si="29"/>
        <v>-0.33300000000000002</v>
      </c>
    </row>
    <row r="133" spans="2:13" s="51" customFormat="1" ht="14.4" x14ac:dyDescent="0.3">
      <c r="B133" s="238">
        <v>28</v>
      </c>
      <c r="C133" s="242">
        <f t="shared" ref="C133" si="31">C130+1</f>
        <v>45928</v>
      </c>
      <c r="D133" s="271" t="s">
        <v>105</v>
      </c>
      <c r="E133" s="246" t="s">
        <v>185</v>
      </c>
      <c r="F133" s="199" t="s">
        <v>97</v>
      </c>
      <c r="G133" s="102">
        <v>11.5</v>
      </c>
      <c r="H133" s="187">
        <v>0.33300000000000002</v>
      </c>
      <c r="I133" s="235" t="s">
        <v>68</v>
      </c>
      <c r="J133" s="137" t="s">
        <v>44</v>
      </c>
      <c r="K133" s="103">
        <f t="shared" si="27"/>
        <v>-0.33300000000000002</v>
      </c>
      <c r="L133" s="103">
        <f t="shared" si="28"/>
        <v>0</v>
      </c>
      <c r="M133" s="124">
        <f t="shared" si="29"/>
        <v>-0.33300000000000002</v>
      </c>
    </row>
    <row r="134" spans="2:13" s="51" customFormat="1" ht="14.4" x14ac:dyDescent="0.3">
      <c r="B134" s="239"/>
      <c r="C134" s="243"/>
      <c r="D134" s="272"/>
      <c r="E134" s="247"/>
      <c r="F134" s="199" t="s">
        <v>43</v>
      </c>
      <c r="G134" s="102">
        <v>7</v>
      </c>
      <c r="H134" s="187">
        <v>0.33300000000000002</v>
      </c>
      <c r="I134" s="236"/>
      <c r="J134" s="137" t="s">
        <v>44</v>
      </c>
      <c r="K134" s="103">
        <f t="shared" si="27"/>
        <v>-0.33300000000000002</v>
      </c>
      <c r="L134" s="103">
        <f t="shared" si="28"/>
        <v>0</v>
      </c>
      <c r="M134" s="124">
        <f t="shared" si="29"/>
        <v>-0.33300000000000002</v>
      </c>
    </row>
    <row r="135" spans="2:13" s="51" customFormat="1" ht="14.4" x14ac:dyDescent="0.3">
      <c r="B135" s="239"/>
      <c r="C135" s="244"/>
      <c r="D135" s="274"/>
      <c r="E135" s="249"/>
      <c r="F135" s="199" t="s">
        <v>71</v>
      </c>
      <c r="G135" s="102">
        <v>21</v>
      </c>
      <c r="H135" s="187">
        <v>0.33300000000000002</v>
      </c>
      <c r="I135" s="236"/>
      <c r="J135" s="137" t="s">
        <v>44</v>
      </c>
      <c r="K135" s="103">
        <f t="shared" si="27"/>
        <v>-0.33300000000000002</v>
      </c>
      <c r="L135" s="103">
        <f t="shared" si="28"/>
        <v>0</v>
      </c>
      <c r="M135" s="124">
        <f t="shared" si="29"/>
        <v>-0.33300000000000002</v>
      </c>
    </row>
    <row r="136" spans="2:13" s="51" customFormat="1" ht="14.4" x14ac:dyDescent="0.3">
      <c r="B136" s="239"/>
      <c r="C136" s="242">
        <f>C133</f>
        <v>45928</v>
      </c>
      <c r="D136" s="271" t="s">
        <v>105</v>
      </c>
      <c r="E136" s="246" t="s">
        <v>177</v>
      </c>
      <c r="F136" s="199" t="s">
        <v>97</v>
      </c>
      <c r="G136" s="102">
        <v>8</v>
      </c>
      <c r="H136" s="187">
        <v>0.33300000000000002</v>
      </c>
      <c r="I136" s="235" t="s">
        <v>47</v>
      </c>
      <c r="J136" s="137" t="s">
        <v>44</v>
      </c>
      <c r="K136" s="103">
        <f t="shared" si="27"/>
        <v>-0.33300000000000002</v>
      </c>
      <c r="L136" s="103">
        <f t="shared" si="28"/>
        <v>0</v>
      </c>
      <c r="M136" s="124">
        <f t="shared" si="29"/>
        <v>-0.33300000000000002</v>
      </c>
    </row>
    <row r="137" spans="2:13" s="51" customFormat="1" ht="14.4" x14ac:dyDescent="0.3">
      <c r="B137" s="239"/>
      <c r="C137" s="243"/>
      <c r="D137" s="272"/>
      <c r="E137" s="247"/>
      <c r="F137" s="199" t="s">
        <v>71</v>
      </c>
      <c r="G137" s="102">
        <v>11.5</v>
      </c>
      <c r="H137" s="187">
        <v>0.33300000000000002</v>
      </c>
      <c r="I137" s="236"/>
      <c r="J137" s="137" t="s">
        <v>44</v>
      </c>
      <c r="K137" s="103">
        <f t="shared" si="27"/>
        <v>-0.33300000000000002</v>
      </c>
      <c r="L137" s="103">
        <f t="shared" si="28"/>
        <v>0</v>
      </c>
      <c r="M137" s="124">
        <f t="shared" si="29"/>
        <v>-0.33300000000000002</v>
      </c>
    </row>
    <row r="138" spans="2:13" s="51" customFormat="1" ht="14.4" x14ac:dyDescent="0.3">
      <c r="B138" s="241"/>
      <c r="C138" s="244"/>
      <c r="D138" s="274"/>
      <c r="E138" s="249"/>
      <c r="F138" s="199" t="s">
        <v>47</v>
      </c>
      <c r="G138" s="102">
        <v>10.5</v>
      </c>
      <c r="H138" s="187">
        <v>0.33300000000000002</v>
      </c>
      <c r="I138" s="236"/>
      <c r="J138" s="137" t="s">
        <v>42</v>
      </c>
      <c r="K138" s="103">
        <f t="shared" si="27"/>
        <v>3.1635</v>
      </c>
      <c r="L138" s="103">
        <f t="shared" si="28"/>
        <v>6.3269999999999993E-2</v>
      </c>
      <c r="M138" s="124">
        <f t="shared" si="29"/>
        <v>3.1002299999999998</v>
      </c>
    </row>
    <row r="139" spans="2:13" s="51" customFormat="1" ht="14.4" x14ac:dyDescent="0.3">
      <c r="B139" s="238">
        <v>29</v>
      </c>
      <c r="C139" s="242">
        <f>C136+1</f>
        <v>45929</v>
      </c>
      <c r="D139" s="271" t="s">
        <v>105</v>
      </c>
      <c r="E139" s="246" t="s">
        <v>189</v>
      </c>
      <c r="F139" s="199" t="s">
        <v>43</v>
      </c>
      <c r="G139" s="102">
        <v>8.6</v>
      </c>
      <c r="H139" s="187">
        <v>0.33300000000000002</v>
      </c>
      <c r="I139" s="235" t="s">
        <v>43</v>
      </c>
      <c r="J139" s="137" t="s">
        <v>42</v>
      </c>
      <c r="K139" s="103">
        <f t="shared" si="27"/>
        <v>2.5308000000000002</v>
      </c>
      <c r="L139" s="103">
        <f t="shared" si="28"/>
        <v>5.0616000000000001E-2</v>
      </c>
      <c r="M139" s="124">
        <f t="shared" si="29"/>
        <v>2.4801839999999999</v>
      </c>
    </row>
    <row r="140" spans="2:13" s="51" customFormat="1" ht="14.4" x14ac:dyDescent="0.3">
      <c r="B140" s="239"/>
      <c r="C140" s="243"/>
      <c r="D140" s="272"/>
      <c r="E140" s="247"/>
      <c r="F140" s="199" t="s">
        <v>47</v>
      </c>
      <c r="G140" s="102">
        <v>21</v>
      </c>
      <c r="H140" s="187">
        <v>0.33300000000000002</v>
      </c>
      <c r="I140" s="236"/>
      <c r="J140" s="137" t="s">
        <v>44</v>
      </c>
      <c r="K140" s="103">
        <f t="shared" si="27"/>
        <v>-0.33300000000000002</v>
      </c>
      <c r="L140" s="103">
        <f t="shared" si="28"/>
        <v>0</v>
      </c>
      <c r="M140" s="124">
        <f t="shared" si="29"/>
        <v>-0.33300000000000002</v>
      </c>
    </row>
    <row r="141" spans="2:13" s="51" customFormat="1" ht="14.4" x14ac:dyDescent="0.3">
      <c r="B141" s="241"/>
      <c r="C141" s="244"/>
      <c r="D141" s="274"/>
      <c r="E141" s="249"/>
      <c r="F141" s="199" t="s">
        <v>46</v>
      </c>
      <c r="G141" s="102">
        <v>9.6</v>
      </c>
      <c r="H141" s="187">
        <v>0.33300000000000002</v>
      </c>
      <c r="I141" s="236"/>
      <c r="J141" s="137" t="s">
        <v>44</v>
      </c>
      <c r="K141" s="103">
        <f t="shared" si="27"/>
        <v>-0.33300000000000002</v>
      </c>
      <c r="L141" s="103">
        <f t="shared" si="28"/>
        <v>0</v>
      </c>
      <c r="M141" s="124">
        <f t="shared" si="29"/>
        <v>-0.33300000000000002</v>
      </c>
    </row>
    <row r="142" spans="2:13" s="51" customFormat="1" ht="14.4" x14ac:dyDescent="0.3">
      <c r="B142" s="238">
        <v>30</v>
      </c>
      <c r="C142" s="242">
        <f>C139+1</f>
        <v>45930</v>
      </c>
      <c r="D142" s="271" t="s">
        <v>108</v>
      </c>
      <c r="E142" s="246" t="s">
        <v>195</v>
      </c>
      <c r="F142" s="199" t="s">
        <v>48</v>
      </c>
      <c r="G142" s="102">
        <v>6.2</v>
      </c>
      <c r="H142" s="187">
        <v>0.33300000000000002</v>
      </c>
      <c r="I142" s="235" t="s">
        <v>47</v>
      </c>
      <c r="J142" s="137" t="s">
        <v>44</v>
      </c>
      <c r="K142" s="103">
        <f t="shared" si="27"/>
        <v>-0.33300000000000002</v>
      </c>
      <c r="L142" s="103">
        <f t="shared" si="28"/>
        <v>0</v>
      </c>
      <c r="M142" s="124">
        <f t="shared" si="29"/>
        <v>-0.33300000000000002</v>
      </c>
    </row>
    <row r="143" spans="2:13" s="51" customFormat="1" ht="14.4" x14ac:dyDescent="0.3">
      <c r="B143" s="239"/>
      <c r="C143" s="243"/>
      <c r="D143" s="272"/>
      <c r="E143" s="247"/>
      <c r="F143" s="199" t="s">
        <v>80</v>
      </c>
      <c r="G143" s="102">
        <v>8.4</v>
      </c>
      <c r="H143" s="187">
        <v>0.33300000000000002</v>
      </c>
      <c r="I143" s="236"/>
      <c r="J143" s="137" t="s">
        <v>44</v>
      </c>
      <c r="K143" s="103">
        <f t="shared" si="27"/>
        <v>-0.33300000000000002</v>
      </c>
      <c r="L143" s="103">
        <f t="shared" si="28"/>
        <v>0</v>
      </c>
      <c r="M143" s="124">
        <f t="shared" si="29"/>
        <v>-0.33300000000000002</v>
      </c>
    </row>
    <row r="144" spans="2:13" s="51" customFormat="1" ht="14.4" x14ac:dyDescent="0.3">
      <c r="B144" s="239"/>
      <c r="C144" s="244"/>
      <c r="D144" s="274"/>
      <c r="E144" s="249"/>
      <c r="F144" s="199" t="s">
        <v>46</v>
      </c>
      <c r="G144" s="102">
        <v>9.8000000000000007</v>
      </c>
      <c r="H144" s="187">
        <v>0.33300000000000002</v>
      </c>
      <c r="I144" s="236"/>
      <c r="J144" s="137" t="s">
        <v>44</v>
      </c>
      <c r="K144" s="103">
        <f t="shared" si="27"/>
        <v>-0.33300000000000002</v>
      </c>
      <c r="L144" s="103">
        <f t="shared" si="28"/>
        <v>0</v>
      </c>
      <c r="M144" s="124">
        <f t="shared" si="29"/>
        <v>-0.33300000000000002</v>
      </c>
    </row>
    <row r="145" spans="2:13" s="51" customFormat="1" ht="14.4" x14ac:dyDescent="0.3">
      <c r="B145" s="239"/>
      <c r="C145" s="242">
        <f>C142</f>
        <v>45930</v>
      </c>
      <c r="D145" s="271" t="s">
        <v>115</v>
      </c>
      <c r="E145" s="246" t="s">
        <v>192</v>
      </c>
      <c r="F145" s="199" t="s">
        <v>47</v>
      </c>
      <c r="G145" s="102">
        <v>15</v>
      </c>
      <c r="H145" s="187">
        <v>0.33300000000000002</v>
      </c>
      <c r="I145" s="235" t="s">
        <v>46</v>
      </c>
      <c r="J145" s="137" t="s">
        <v>44</v>
      </c>
      <c r="K145" s="103">
        <f t="shared" si="27"/>
        <v>-0.33300000000000002</v>
      </c>
      <c r="L145" s="103">
        <f t="shared" si="28"/>
        <v>0</v>
      </c>
      <c r="M145" s="124">
        <f t="shared" si="29"/>
        <v>-0.33300000000000002</v>
      </c>
    </row>
    <row r="146" spans="2:13" s="51" customFormat="1" ht="14.4" x14ac:dyDescent="0.3">
      <c r="B146" s="239"/>
      <c r="C146" s="243"/>
      <c r="D146" s="272"/>
      <c r="E146" s="247"/>
      <c r="F146" s="199" t="s">
        <v>45</v>
      </c>
      <c r="G146" s="102">
        <v>14</v>
      </c>
      <c r="H146" s="187">
        <v>0.33300000000000002</v>
      </c>
      <c r="I146" s="236"/>
      <c r="J146" s="137" t="s">
        <v>44</v>
      </c>
      <c r="K146" s="103">
        <f t="shared" si="27"/>
        <v>-0.33300000000000002</v>
      </c>
      <c r="L146" s="103">
        <f t="shared" si="28"/>
        <v>0</v>
      </c>
      <c r="M146" s="124">
        <f t="shared" si="29"/>
        <v>-0.33300000000000002</v>
      </c>
    </row>
    <row r="147" spans="2:13" s="51" customFormat="1" ht="15" thickBot="1" x14ac:dyDescent="0.35">
      <c r="B147" s="240"/>
      <c r="C147" s="245"/>
      <c r="D147" s="273"/>
      <c r="E147" s="248"/>
      <c r="F147" s="204" t="s">
        <v>69</v>
      </c>
      <c r="G147" s="205">
        <v>34</v>
      </c>
      <c r="H147" s="206">
        <v>0.33300000000000002</v>
      </c>
      <c r="I147" s="237"/>
      <c r="J147" s="207" t="s">
        <v>44</v>
      </c>
      <c r="K147" s="208">
        <f t="shared" si="27"/>
        <v>-0.33300000000000002</v>
      </c>
      <c r="L147" s="208">
        <f t="shared" si="28"/>
        <v>0</v>
      </c>
      <c r="M147" s="209">
        <f t="shared" si="29"/>
        <v>-0.33300000000000002</v>
      </c>
    </row>
    <row r="148" spans="2:13" s="51" customFormat="1" ht="16.2" thickBot="1" x14ac:dyDescent="0.35">
      <c r="B148" s="169"/>
      <c r="C148" s="104"/>
      <c r="D148" s="116"/>
      <c r="E148" s="105"/>
      <c r="F148" s="106" t="s">
        <v>26</v>
      </c>
      <c r="G148" s="107">
        <v>12.55</v>
      </c>
      <c r="H148" s="108">
        <f>SUM(H7:H147)</f>
        <v>45.953999999999866</v>
      </c>
      <c r="I148" s="109" t="s">
        <v>27</v>
      </c>
      <c r="J148" s="110" t="s">
        <v>11</v>
      </c>
      <c r="K148" s="111">
        <f>SUM(K7:K147)</f>
        <v>2.7971999999999877</v>
      </c>
      <c r="L148" s="111">
        <f>SUM(L7:L147)</f>
        <v>0.8951039999999999</v>
      </c>
      <c r="M148" s="112">
        <f>K148-L148</f>
        <v>1.9020959999999878</v>
      </c>
    </row>
    <row r="149" spans="2:13" s="51" customFormat="1" x14ac:dyDescent="0.3">
      <c r="B149" s="134"/>
      <c r="C149" s="65"/>
      <c r="D149" s="117"/>
      <c r="E149" s="66"/>
      <c r="F149" s="113"/>
      <c r="G149" s="114"/>
      <c r="H149" s="114"/>
      <c r="I149" s="113"/>
      <c r="J149" s="113"/>
      <c r="K149" s="114"/>
      <c r="L149" s="114"/>
      <c r="M149" s="115"/>
    </row>
    <row r="150" spans="2:13" s="51" customFormat="1" x14ac:dyDescent="0.3">
      <c r="B150" s="134"/>
      <c r="C150" s="65"/>
      <c r="D150" s="117"/>
      <c r="E150" s="66"/>
      <c r="F150" s="113"/>
      <c r="G150" s="114"/>
      <c r="H150" s="114"/>
      <c r="I150" s="113"/>
      <c r="J150" s="113"/>
      <c r="K150" s="114"/>
      <c r="L150" s="114"/>
      <c r="M150" s="115"/>
    </row>
    <row r="151" spans="2:13" ht="8.25" customHeight="1" x14ac:dyDescent="0.3"/>
  </sheetData>
  <mergeCells count="216">
    <mergeCell ref="D91:D93"/>
    <mergeCell ref="D94:D96"/>
    <mergeCell ref="D97:D99"/>
    <mergeCell ref="D100:D102"/>
    <mergeCell ref="D118:D120"/>
    <mergeCell ref="D115:D117"/>
    <mergeCell ref="D112:D114"/>
    <mergeCell ref="D109:D111"/>
    <mergeCell ref="D106:D108"/>
    <mergeCell ref="D103:D105"/>
    <mergeCell ref="D145:D147"/>
    <mergeCell ref="D142:D144"/>
    <mergeCell ref="D139:D141"/>
    <mergeCell ref="D136:D138"/>
    <mergeCell ref="D133:D135"/>
    <mergeCell ref="D130:D132"/>
    <mergeCell ref="D127:D129"/>
    <mergeCell ref="D124:D126"/>
    <mergeCell ref="D121:D123"/>
    <mergeCell ref="E76:E78"/>
    <mergeCell ref="I76:I78"/>
    <mergeCell ref="C79:C81"/>
    <mergeCell ref="E79:E81"/>
    <mergeCell ref="I79:I81"/>
    <mergeCell ref="C88:C90"/>
    <mergeCell ref="E88:E90"/>
    <mergeCell ref="I88:I90"/>
    <mergeCell ref="C85:C87"/>
    <mergeCell ref="E85:E87"/>
    <mergeCell ref="I85:I87"/>
    <mergeCell ref="C82:C84"/>
    <mergeCell ref="E82:E84"/>
    <mergeCell ref="I82:I84"/>
    <mergeCell ref="D76:D78"/>
    <mergeCell ref="D79:D81"/>
    <mergeCell ref="D82:D84"/>
    <mergeCell ref="D85:D87"/>
    <mergeCell ref="D88:D90"/>
    <mergeCell ref="E73:E75"/>
    <mergeCell ref="I73:I75"/>
    <mergeCell ref="C70:C72"/>
    <mergeCell ref="E70:E72"/>
    <mergeCell ref="I70:I72"/>
    <mergeCell ref="C64:C66"/>
    <mergeCell ref="E64:E66"/>
    <mergeCell ref="I64:I66"/>
    <mergeCell ref="C67:C69"/>
    <mergeCell ref="E67:E69"/>
    <mergeCell ref="I67:I69"/>
    <mergeCell ref="D64:D66"/>
    <mergeCell ref="D67:D69"/>
    <mergeCell ref="D70:D72"/>
    <mergeCell ref="D73:D75"/>
    <mergeCell ref="E52:E54"/>
    <mergeCell ref="I52:I54"/>
    <mergeCell ref="C61:C63"/>
    <mergeCell ref="E61:E63"/>
    <mergeCell ref="I61:I63"/>
    <mergeCell ref="C55:C57"/>
    <mergeCell ref="E55:E57"/>
    <mergeCell ref="I55:I57"/>
    <mergeCell ref="C58:C60"/>
    <mergeCell ref="E58:E60"/>
    <mergeCell ref="I58:I60"/>
    <mergeCell ref="D52:D54"/>
    <mergeCell ref="D55:D57"/>
    <mergeCell ref="D58:D60"/>
    <mergeCell ref="D61:D63"/>
    <mergeCell ref="E46:E48"/>
    <mergeCell ref="I46:I48"/>
    <mergeCell ref="C49:C51"/>
    <mergeCell ref="E49:E51"/>
    <mergeCell ref="I49:I51"/>
    <mergeCell ref="C42:C44"/>
    <mergeCell ref="E42:E44"/>
    <mergeCell ref="I42:I44"/>
    <mergeCell ref="E36:E38"/>
    <mergeCell ref="I36:I38"/>
    <mergeCell ref="D36:D38"/>
    <mergeCell ref="D39:D41"/>
    <mergeCell ref="D42:D44"/>
    <mergeCell ref="D46:D48"/>
    <mergeCell ref="D49:D51"/>
    <mergeCell ref="E27:E29"/>
    <mergeCell ref="I27:I29"/>
    <mergeCell ref="C39:C41"/>
    <mergeCell ref="E39:E41"/>
    <mergeCell ref="I39:I41"/>
    <mergeCell ref="C30:C32"/>
    <mergeCell ref="E30:E32"/>
    <mergeCell ref="I30:I32"/>
    <mergeCell ref="C33:C35"/>
    <mergeCell ref="E33:E35"/>
    <mergeCell ref="I33:I35"/>
    <mergeCell ref="D27:D29"/>
    <mergeCell ref="D30:D32"/>
    <mergeCell ref="D33:D35"/>
    <mergeCell ref="B7:B12"/>
    <mergeCell ref="B15:B20"/>
    <mergeCell ref="B21:B26"/>
    <mergeCell ref="C24:C26"/>
    <mergeCell ref="E24:E26"/>
    <mergeCell ref="I24:I26"/>
    <mergeCell ref="C18:C20"/>
    <mergeCell ref="E18:E20"/>
    <mergeCell ref="I18:I20"/>
    <mergeCell ref="D7:D9"/>
    <mergeCell ref="D10:D12"/>
    <mergeCell ref="D15:D17"/>
    <mergeCell ref="D18:D20"/>
    <mergeCell ref="D21:D23"/>
    <mergeCell ref="D24:D26"/>
    <mergeCell ref="E91:E93"/>
    <mergeCell ref="I91:I93"/>
    <mergeCell ref="F2:F4"/>
    <mergeCell ref="K2:L2"/>
    <mergeCell ref="K3:L3"/>
    <mergeCell ref="K4:L4"/>
    <mergeCell ref="C7:C9"/>
    <mergeCell ref="E7:E9"/>
    <mergeCell ref="I7:I9"/>
    <mergeCell ref="C10:C12"/>
    <mergeCell ref="E10:E12"/>
    <mergeCell ref="I10:I12"/>
    <mergeCell ref="C15:C17"/>
    <mergeCell ref="E15:E17"/>
    <mergeCell ref="I15:I17"/>
    <mergeCell ref="B2:E4"/>
    <mergeCell ref="C21:C23"/>
    <mergeCell ref="E21:E23"/>
    <mergeCell ref="B61:B66"/>
    <mergeCell ref="B67:B72"/>
    <mergeCell ref="B73:B78"/>
    <mergeCell ref="B79:B84"/>
    <mergeCell ref="B85:B90"/>
    <mergeCell ref="I21:I23"/>
    <mergeCell ref="B27:B29"/>
    <mergeCell ref="B30:B32"/>
    <mergeCell ref="B33:B38"/>
    <mergeCell ref="B39:B41"/>
    <mergeCell ref="B42:B44"/>
    <mergeCell ref="B46:B51"/>
    <mergeCell ref="B52:B57"/>
    <mergeCell ref="B58:B60"/>
    <mergeCell ref="C91:C93"/>
    <mergeCell ref="C36:C38"/>
    <mergeCell ref="C46:C48"/>
    <mergeCell ref="C52:C54"/>
    <mergeCell ref="C73:C75"/>
    <mergeCell ref="C76:C78"/>
    <mergeCell ref="C27:C29"/>
    <mergeCell ref="E94:E96"/>
    <mergeCell ref="I94:I96"/>
    <mergeCell ref="C97:C99"/>
    <mergeCell ref="E97:E99"/>
    <mergeCell ref="I97:I99"/>
    <mergeCell ref="C100:C102"/>
    <mergeCell ref="E100:E102"/>
    <mergeCell ref="I100:I102"/>
    <mergeCell ref="E112:E114"/>
    <mergeCell ref="I112:I114"/>
    <mergeCell ref="C103:C105"/>
    <mergeCell ref="E103:E105"/>
    <mergeCell ref="I103:I105"/>
    <mergeCell ref="C106:C108"/>
    <mergeCell ref="E106:E108"/>
    <mergeCell ref="I106:I108"/>
    <mergeCell ref="C94:C96"/>
    <mergeCell ref="C142:C144"/>
    <mergeCell ref="E142:E144"/>
    <mergeCell ref="I142:I144"/>
    <mergeCell ref="B91:B96"/>
    <mergeCell ref="B97:B102"/>
    <mergeCell ref="B103:B108"/>
    <mergeCell ref="B109:B114"/>
    <mergeCell ref="B115:B117"/>
    <mergeCell ref="C115:C117"/>
    <mergeCell ref="E115:E117"/>
    <mergeCell ref="I115:I117"/>
    <mergeCell ref="B118:B120"/>
    <mergeCell ref="C118:C120"/>
    <mergeCell ref="E118:E120"/>
    <mergeCell ref="I118:I120"/>
    <mergeCell ref="C109:C111"/>
    <mergeCell ref="E109:E111"/>
    <mergeCell ref="I109:I111"/>
    <mergeCell ref="C112:C114"/>
    <mergeCell ref="E121:E123"/>
    <mergeCell ref="E124:E126"/>
    <mergeCell ref="E127:E129"/>
    <mergeCell ref="E130:E132"/>
    <mergeCell ref="E133:E135"/>
    <mergeCell ref="I136:I138"/>
    <mergeCell ref="I139:I141"/>
    <mergeCell ref="I145:I147"/>
    <mergeCell ref="B142:B147"/>
    <mergeCell ref="I121:I123"/>
    <mergeCell ref="I124:I126"/>
    <mergeCell ref="I127:I129"/>
    <mergeCell ref="I130:I132"/>
    <mergeCell ref="I133:I135"/>
    <mergeCell ref="B139:B141"/>
    <mergeCell ref="C139:C141"/>
    <mergeCell ref="C145:C147"/>
    <mergeCell ref="E145:E147"/>
    <mergeCell ref="E136:E138"/>
    <mergeCell ref="E139:E141"/>
    <mergeCell ref="C121:C123"/>
    <mergeCell ref="C124:C126"/>
    <mergeCell ref="C127:C129"/>
    <mergeCell ref="C130:C132"/>
    <mergeCell ref="C133:C135"/>
    <mergeCell ref="C136:C138"/>
    <mergeCell ref="B121:B126"/>
    <mergeCell ref="B127:B132"/>
    <mergeCell ref="B133:B138"/>
  </mergeCells>
  <phoneticPr fontId="29" type="noConversion"/>
  <conditionalFormatting sqref="J1 J5:J6">
    <cfRule type="cellIs" dxfId="5" priority="94" operator="equal">
      <formula>"L"</formula>
    </cfRule>
    <cfRule type="cellIs" dxfId="4" priority="95" operator="equal">
      <formula>"D"</formula>
    </cfRule>
  </conditionalFormatting>
  <conditionalFormatting sqref="J1">
    <cfRule type="cellIs" dxfId="3" priority="96" operator="equal">
      <formula>"W"</formula>
    </cfRule>
  </conditionalFormatting>
  <conditionalFormatting sqref="J5:J1048576">
    <cfRule type="cellIs" dxfId="2" priority="87" operator="equal">
      <formula>"W"</formula>
    </cfRule>
  </conditionalFormatting>
  <conditionalFormatting sqref="J148:J1048576">
    <cfRule type="cellIs" dxfId="1" priority="82" operator="equal">
      <formula>"L"</formula>
    </cfRule>
    <cfRule type="cellIs" dxfId="0" priority="83" operator="equal">
      <formula>"D"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35"/>
  <sheetViews>
    <sheetView showGridLines="0" workbookViewId="0">
      <pane ySplit="2" topLeftCell="A3" activePane="bottomLeft" state="frozen"/>
      <selection pane="bottomLeft" activeCell="R21" sqref="R21"/>
    </sheetView>
  </sheetViews>
  <sheetFormatPr defaultRowHeight="14.4" x14ac:dyDescent="0.3"/>
  <cols>
    <col min="1" max="1" width="3.6640625" customWidth="1"/>
    <col min="3" max="3" width="12" customWidth="1"/>
    <col min="4" max="4" width="10.88671875" customWidth="1"/>
  </cols>
  <sheetData>
    <row r="2" spans="2:4" ht="25.2" x14ac:dyDescent="0.45">
      <c r="B2" s="50" t="s">
        <v>61</v>
      </c>
    </row>
    <row r="4" spans="2:4" ht="28.8" x14ac:dyDescent="0.3">
      <c r="B4" s="46" t="s">
        <v>0</v>
      </c>
      <c r="C4" s="136" t="s">
        <v>51</v>
      </c>
      <c r="D4" s="136" t="s">
        <v>197</v>
      </c>
    </row>
    <row r="5" spans="2:4" x14ac:dyDescent="0.3">
      <c r="B5" s="49">
        <v>0</v>
      </c>
      <c r="C5" s="47">
        <v>0</v>
      </c>
      <c r="D5" s="48">
        <v>0</v>
      </c>
    </row>
    <row r="6" spans="2:4" x14ac:dyDescent="0.3">
      <c r="B6" s="49">
        <v>1</v>
      </c>
      <c r="C6" s="47">
        <f>SUM('PXCS - Results'!M7:M12)</f>
        <v>2.0879099999999995</v>
      </c>
      <c r="D6" s="48">
        <f>D5+C6</f>
        <v>2.0879099999999995</v>
      </c>
    </row>
    <row r="7" spans="2:4" x14ac:dyDescent="0.3">
      <c r="B7" s="49">
        <v>2</v>
      </c>
      <c r="C7" s="47">
        <f>SUM('PXCS - Results'!M13)</f>
        <v>0</v>
      </c>
      <c r="D7" s="48">
        <f t="shared" ref="D7:D35" si="0">D6+C7</f>
        <v>2.0879099999999995</v>
      </c>
    </row>
    <row r="8" spans="2:4" x14ac:dyDescent="0.3">
      <c r="B8" s="49">
        <v>3</v>
      </c>
      <c r="C8" s="47">
        <f>SUM('PXCS - Results'!M14)</f>
        <v>0</v>
      </c>
      <c r="D8" s="48">
        <f t="shared" si="0"/>
        <v>2.0879099999999995</v>
      </c>
    </row>
    <row r="9" spans="2:4" x14ac:dyDescent="0.3">
      <c r="B9" s="49">
        <v>4</v>
      </c>
      <c r="C9" s="47">
        <f>SUM('PXCS - Results'!M15:M20)</f>
        <v>0.6846479999999997</v>
      </c>
      <c r="D9" s="48">
        <f t="shared" si="0"/>
        <v>2.7725579999999992</v>
      </c>
    </row>
    <row r="10" spans="2:4" x14ac:dyDescent="0.3">
      <c r="B10" s="49">
        <v>5</v>
      </c>
      <c r="C10" s="47">
        <f>SUM('PXCS - Results'!M21:M26)</f>
        <v>3.5564400000000003</v>
      </c>
      <c r="D10" s="48">
        <f t="shared" si="0"/>
        <v>6.3289979999999995</v>
      </c>
    </row>
    <row r="11" spans="2:4" x14ac:dyDescent="0.3">
      <c r="B11" s="49">
        <v>6</v>
      </c>
      <c r="C11" s="47">
        <f>SUM('PXCS - Results'!M27:M29)</f>
        <v>-0.99900000000000011</v>
      </c>
      <c r="D11" s="48">
        <f t="shared" si="0"/>
        <v>5.3299979999999998</v>
      </c>
    </row>
    <row r="12" spans="2:4" x14ac:dyDescent="0.3">
      <c r="B12" s="49">
        <v>7</v>
      </c>
      <c r="C12" s="47">
        <f>SUM('PXCS - Results'!M30:M32)</f>
        <v>-0.99900000000000011</v>
      </c>
      <c r="D12" s="48">
        <f t="shared" si="0"/>
        <v>4.3309979999999992</v>
      </c>
    </row>
    <row r="13" spans="2:4" x14ac:dyDescent="0.3">
      <c r="B13" s="49">
        <v>8</v>
      </c>
      <c r="C13" s="47">
        <f>SUM('PXCS - Results'!M33:M38)</f>
        <v>-1.998</v>
      </c>
      <c r="D13" s="48">
        <f t="shared" si="0"/>
        <v>2.332997999999999</v>
      </c>
    </row>
    <row r="14" spans="2:4" x14ac:dyDescent="0.3">
      <c r="B14" s="49">
        <v>9</v>
      </c>
      <c r="C14" s="47">
        <f>SUM('PXCS - Results'!M39:M41)</f>
        <v>-0.99900000000000011</v>
      </c>
      <c r="D14" s="48">
        <f t="shared" si="0"/>
        <v>1.3339979999999989</v>
      </c>
    </row>
    <row r="15" spans="2:4" x14ac:dyDescent="0.3">
      <c r="B15" s="49">
        <v>10</v>
      </c>
      <c r="C15" s="47">
        <f>SUM('PXCS - Results'!M42:M44)</f>
        <v>-0.99900000000000011</v>
      </c>
      <c r="D15" s="48">
        <f t="shared" si="0"/>
        <v>0.3349979999999988</v>
      </c>
    </row>
    <row r="16" spans="2:4" x14ac:dyDescent="0.3">
      <c r="B16" s="49">
        <v>11</v>
      </c>
      <c r="C16" s="47">
        <f>SUM('PXCS - Results'!M45)</f>
        <v>0</v>
      </c>
      <c r="D16" s="48">
        <f t="shared" si="0"/>
        <v>0.3349979999999988</v>
      </c>
    </row>
    <row r="17" spans="2:4" x14ac:dyDescent="0.3">
      <c r="B17" s="49">
        <v>12</v>
      </c>
      <c r="C17" s="47">
        <f>SUM('PXCS - Results'!M46:M51)</f>
        <v>-1.998</v>
      </c>
      <c r="D17" s="48">
        <f t="shared" si="0"/>
        <v>-1.6630020000000012</v>
      </c>
    </row>
    <row r="18" spans="2:4" x14ac:dyDescent="0.3">
      <c r="B18" s="49">
        <v>13</v>
      </c>
      <c r="C18" s="47">
        <f>SUM('PXCS - Results'!M52:M57)</f>
        <v>-1.998</v>
      </c>
      <c r="D18" s="48">
        <f t="shared" si="0"/>
        <v>-3.6610020000000012</v>
      </c>
    </row>
    <row r="19" spans="2:4" x14ac:dyDescent="0.3">
      <c r="B19" s="49">
        <v>14</v>
      </c>
      <c r="C19" s="47">
        <f>SUM('PXCS - Results'!M58:M60)</f>
        <v>-0.99900000000000011</v>
      </c>
      <c r="D19" s="48">
        <f t="shared" si="0"/>
        <v>-4.6600020000000013</v>
      </c>
    </row>
    <row r="20" spans="2:4" x14ac:dyDescent="0.3">
      <c r="B20" s="49">
        <v>15</v>
      </c>
      <c r="C20" s="47">
        <f>SUM('PXCS - Results'!M61:M66)</f>
        <v>-1.998</v>
      </c>
      <c r="D20" s="48">
        <f t="shared" si="0"/>
        <v>-6.6580020000000015</v>
      </c>
    </row>
    <row r="21" spans="2:4" x14ac:dyDescent="0.3">
      <c r="B21" s="49">
        <v>16</v>
      </c>
      <c r="C21" s="47">
        <f>SUM('PXCS - Results'!M67:M72)</f>
        <v>-1.998</v>
      </c>
      <c r="D21" s="48">
        <f t="shared" si="0"/>
        <v>-8.6560020000000009</v>
      </c>
    </row>
    <row r="22" spans="2:4" x14ac:dyDescent="0.3">
      <c r="B22" s="49">
        <v>17</v>
      </c>
      <c r="C22" s="47">
        <f>SUM('PXCS - Results'!M73:M78)</f>
        <v>8.1318599999999996</v>
      </c>
      <c r="D22" s="48">
        <f t="shared" si="0"/>
        <v>-0.52414200000000122</v>
      </c>
    </row>
    <row r="23" spans="2:4" x14ac:dyDescent="0.3">
      <c r="B23" s="49">
        <v>18</v>
      </c>
      <c r="C23" s="47">
        <f>SUM('PXCS - Results'!M79:M84)</f>
        <v>7.1528399999999994</v>
      </c>
      <c r="D23" s="48">
        <f t="shared" si="0"/>
        <v>6.6286979999999982</v>
      </c>
    </row>
    <row r="24" spans="2:4" x14ac:dyDescent="0.3">
      <c r="B24" s="49">
        <v>19</v>
      </c>
      <c r="C24" s="47">
        <f>SUM('PXCS - Results'!M85:M90)</f>
        <v>-1.998</v>
      </c>
      <c r="D24" s="48">
        <f t="shared" si="0"/>
        <v>4.630697999999998</v>
      </c>
    </row>
    <row r="25" spans="2:4" x14ac:dyDescent="0.3">
      <c r="B25" s="49">
        <v>20</v>
      </c>
      <c r="C25" s="47">
        <f>SUM('PXCS - Results'!M91:M96)</f>
        <v>-1.998</v>
      </c>
      <c r="D25" s="48">
        <f t="shared" si="0"/>
        <v>2.6326979999999978</v>
      </c>
    </row>
    <row r="26" spans="2:4" x14ac:dyDescent="0.3">
      <c r="B26" s="49">
        <v>21</v>
      </c>
      <c r="C26" s="47">
        <f>SUM('PXCS - Results'!M97:M102)</f>
        <v>-1.998</v>
      </c>
      <c r="D26" s="48">
        <f t="shared" si="0"/>
        <v>0.63469799999999776</v>
      </c>
    </row>
    <row r="27" spans="2:4" x14ac:dyDescent="0.3">
      <c r="B27" s="49">
        <v>22</v>
      </c>
      <c r="C27" s="47">
        <f>SUM('PXCS - Results'!M103:M108)</f>
        <v>-1.998</v>
      </c>
      <c r="D27" s="48">
        <f t="shared" si="0"/>
        <v>-1.3633020000000022</v>
      </c>
    </row>
    <row r="28" spans="2:4" x14ac:dyDescent="0.3">
      <c r="B28" s="49">
        <v>23</v>
      </c>
      <c r="C28" s="47">
        <f>SUM('PXCS - Results'!M109:M114)</f>
        <v>1.4352299999999998</v>
      </c>
      <c r="D28" s="48">
        <f t="shared" si="0"/>
        <v>7.1927999999997549E-2</v>
      </c>
    </row>
    <row r="29" spans="2:4" x14ac:dyDescent="0.3">
      <c r="B29" s="49">
        <v>24</v>
      </c>
      <c r="C29" s="47">
        <f>SUM('PXCS - Results'!M115:M117)</f>
        <v>2.4342299999999999</v>
      </c>
      <c r="D29" s="48">
        <f t="shared" si="0"/>
        <v>2.5061579999999974</v>
      </c>
    </row>
    <row r="30" spans="2:4" x14ac:dyDescent="0.3">
      <c r="B30" s="49">
        <v>25</v>
      </c>
      <c r="C30" s="47">
        <f>SUM('PXCS - Results'!M118:M120)</f>
        <v>2.1405239999999996</v>
      </c>
      <c r="D30" s="48">
        <f t="shared" si="0"/>
        <v>4.6466819999999966</v>
      </c>
    </row>
    <row r="31" spans="2:4" x14ac:dyDescent="0.3">
      <c r="B31" s="49">
        <v>26</v>
      </c>
      <c r="C31" s="47">
        <f>SUM('PXCS - Results'!M121:M126)</f>
        <v>-1.998</v>
      </c>
      <c r="D31" s="48">
        <f t="shared" si="0"/>
        <v>2.6486819999999964</v>
      </c>
    </row>
    <row r="32" spans="2:4" x14ac:dyDescent="0.3">
      <c r="B32" s="49">
        <v>27</v>
      </c>
      <c r="C32" s="47">
        <f>SUM('PXCS - Results'!M127:M132)</f>
        <v>-1.998</v>
      </c>
      <c r="D32" s="48">
        <f t="shared" si="0"/>
        <v>0.65068199999999643</v>
      </c>
    </row>
    <row r="33" spans="2:4" x14ac:dyDescent="0.3">
      <c r="B33" s="49">
        <v>28</v>
      </c>
      <c r="C33" s="47">
        <f>SUM('PXCS - Results'!M133:M138)</f>
        <v>1.4352299999999998</v>
      </c>
      <c r="D33" s="48">
        <f t="shared" si="0"/>
        <v>2.085911999999996</v>
      </c>
    </row>
    <row r="34" spans="2:4" x14ac:dyDescent="0.3">
      <c r="B34" s="49">
        <v>29</v>
      </c>
      <c r="C34" s="47">
        <f>SUM('PXCS - Results'!M139:M141)</f>
        <v>1.8141839999999998</v>
      </c>
      <c r="D34" s="48">
        <f t="shared" si="0"/>
        <v>3.900095999999996</v>
      </c>
    </row>
    <row r="35" spans="2:4" x14ac:dyDescent="0.3">
      <c r="B35" s="49">
        <v>30</v>
      </c>
      <c r="C35" s="47">
        <f>SUM('PXCS - Results'!M142:M147)</f>
        <v>-1.998</v>
      </c>
      <c r="D35" s="48">
        <f t="shared" si="0"/>
        <v>1.902095999999996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2022-11-14T08:21:58Z</dcterms:created>
  <dcterms:modified xsi:type="dcterms:W3CDTF">2025-12-05T22:50:09Z</dcterms:modified>
</cp:coreProperties>
</file>