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drawings/drawing7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WORLD CUP 2026\"/>
    </mc:Choice>
  </mc:AlternateContent>
  <xr:revisionPtr revIDLastSave="0" documentId="13_ncr:1_{3CD9B70F-6AFF-4C7F-9E75-84894C0082E3}" xr6:coauthVersionLast="47" xr6:coauthVersionMax="47" xr10:uidLastSave="{00000000-0000-0000-0000-000000000000}"/>
  <bookViews>
    <workbookView xWindow="-108" yWindow="-108" windowWidth="23256" windowHeight="12456" tabRatio="870" activeTab="3" xr2:uid="{00000000-000D-0000-FFFF-FFFF00000000}"/>
  </bookViews>
  <sheets>
    <sheet name="ANTE-POST" sheetId="7" r:id="rId1"/>
    <sheet name="FTR - Results" sheetId="3" r:id="rId2"/>
    <sheet name="FTR - Chart" sheetId="4" r:id="rId3"/>
    <sheet name="PGX5 - Results" sheetId="1" r:id="rId4"/>
    <sheet name="PGX5 - CHART" sheetId="2" r:id="rId5"/>
    <sheet name="PXCS - Results" sheetId="5" r:id="rId6"/>
    <sheet name="PXCS - CHART" sheetId="6" r:id="rId7"/>
  </sheets>
  <definedNames>
    <definedName name="_xlnm._FilterDatabase" localSheetId="1" hidden="1">'FTR - Results'!$B$6:$N$46</definedName>
    <definedName name="_xlnm._FilterDatabase" localSheetId="3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7" i="1" l="1"/>
  <c r="C133" i="5"/>
  <c r="C130" i="5"/>
  <c r="C127" i="5"/>
  <c r="C124" i="5"/>
  <c r="C121" i="5"/>
  <c r="C118" i="5"/>
  <c r="I25" i="1"/>
  <c r="I24" i="1"/>
  <c r="I23" i="1"/>
  <c r="C115" i="5"/>
  <c r="C112" i="5"/>
  <c r="I21" i="1"/>
  <c r="I20" i="1" l="1"/>
  <c r="I17" i="1"/>
  <c r="I16" i="1"/>
  <c r="N14" i="1"/>
  <c r="I46" i="3"/>
  <c r="I20" i="7" l="1"/>
  <c r="E26" i="7"/>
  <c r="I25" i="7"/>
  <c r="I24" i="7"/>
  <c r="I23" i="7"/>
  <c r="E21" i="7"/>
  <c r="I19" i="7"/>
  <c r="I18" i="7"/>
  <c r="I17" i="7"/>
  <c r="E15" i="7"/>
  <c r="I14" i="7"/>
  <c r="I13" i="7"/>
  <c r="I12" i="7"/>
  <c r="I11" i="7"/>
  <c r="E9" i="7"/>
  <c r="I8" i="7"/>
  <c r="I7" i="7"/>
  <c r="I6" i="7"/>
  <c r="H4" i="5"/>
  <c r="I4" i="1"/>
  <c r="C58" i="6"/>
  <c r="C59" i="6"/>
  <c r="C60" i="6"/>
  <c r="C61" i="6"/>
  <c r="C62" i="6"/>
  <c r="C63" i="6"/>
  <c r="C64" i="6"/>
  <c r="C65" i="6"/>
  <c r="C66" i="6"/>
  <c r="H190" i="5"/>
  <c r="C35" i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N35" i="1"/>
  <c r="N36" i="1"/>
  <c r="N37" i="1"/>
  <c r="N38" i="1"/>
  <c r="N39" i="1"/>
  <c r="N40" i="1"/>
  <c r="N41" i="1"/>
  <c r="N42" i="1"/>
  <c r="N43" i="1"/>
  <c r="N44" i="1"/>
  <c r="N45" i="1"/>
  <c r="C43" i="4"/>
  <c r="C44" i="4"/>
  <c r="C37" i="4"/>
  <c r="C38" i="4"/>
  <c r="C39" i="4"/>
  <c r="C40" i="4"/>
  <c r="C41" i="4"/>
  <c r="C42" i="4"/>
  <c r="C38" i="3"/>
  <c r="L38" i="3"/>
  <c r="N38" i="3" s="1"/>
  <c r="M38" i="3"/>
  <c r="C39" i="3"/>
  <c r="C40" i="3" s="1"/>
  <c r="C41" i="3" s="1"/>
  <c r="C42" i="3" s="1"/>
  <c r="C43" i="3" s="1"/>
  <c r="C44" i="3" s="1"/>
  <c r="C45" i="3" s="1"/>
  <c r="L39" i="3"/>
  <c r="M39" i="3"/>
  <c r="N39" i="3"/>
  <c r="L40" i="3"/>
  <c r="M40" i="3"/>
  <c r="N40" i="3"/>
  <c r="L41" i="3"/>
  <c r="M41" i="3"/>
  <c r="N41" i="3"/>
  <c r="L42" i="3"/>
  <c r="M42" i="3"/>
  <c r="N42" i="3"/>
  <c r="L43" i="3"/>
  <c r="M43" i="3"/>
  <c r="N43" i="3"/>
  <c r="L44" i="3"/>
  <c r="M44" i="3"/>
  <c r="N44" i="3"/>
  <c r="L45" i="3"/>
  <c r="M45" i="3"/>
  <c r="N45" i="3"/>
  <c r="K184" i="5"/>
  <c r="L184" i="5"/>
  <c r="K185" i="5"/>
  <c r="M185" i="5" s="1"/>
  <c r="L185" i="5"/>
  <c r="K186" i="5"/>
  <c r="L186" i="5"/>
  <c r="K187" i="5"/>
  <c r="L187" i="5"/>
  <c r="K188" i="5"/>
  <c r="M188" i="5" s="1"/>
  <c r="L188" i="5"/>
  <c r="K189" i="5"/>
  <c r="M189" i="5" s="1"/>
  <c r="L189" i="5"/>
  <c r="K175" i="5"/>
  <c r="L175" i="5"/>
  <c r="K176" i="5"/>
  <c r="L176" i="5"/>
  <c r="K177" i="5"/>
  <c r="L177" i="5"/>
  <c r="K178" i="5"/>
  <c r="M178" i="5" s="1"/>
  <c r="L178" i="5"/>
  <c r="K179" i="5"/>
  <c r="L179" i="5"/>
  <c r="M179" i="5"/>
  <c r="K180" i="5"/>
  <c r="L180" i="5"/>
  <c r="K181" i="5"/>
  <c r="L181" i="5"/>
  <c r="M181" i="5" s="1"/>
  <c r="K182" i="5"/>
  <c r="L182" i="5"/>
  <c r="M182" i="5"/>
  <c r="K183" i="5"/>
  <c r="L183" i="5"/>
  <c r="K169" i="5"/>
  <c r="L169" i="5"/>
  <c r="K170" i="5"/>
  <c r="M170" i="5" s="1"/>
  <c r="L170" i="5"/>
  <c r="K171" i="5"/>
  <c r="L171" i="5"/>
  <c r="K172" i="5"/>
  <c r="L172" i="5"/>
  <c r="M172" i="5" s="1"/>
  <c r="K173" i="5"/>
  <c r="M173" i="5" s="1"/>
  <c r="L173" i="5"/>
  <c r="K174" i="5"/>
  <c r="M174" i="5" s="1"/>
  <c r="L174" i="5"/>
  <c r="I26" i="7" l="1"/>
  <c r="E28" i="7"/>
  <c r="G3" i="7" s="1"/>
  <c r="F20" i="7" s="1"/>
  <c r="H20" i="7" s="1"/>
  <c r="I9" i="7"/>
  <c r="I15" i="7"/>
  <c r="I21" i="7"/>
  <c r="F23" i="7"/>
  <c r="F6" i="7"/>
  <c r="M171" i="5"/>
  <c r="M180" i="5"/>
  <c r="M187" i="5"/>
  <c r="M176" i="5"/>
  <c r="M184" i="5"/>
  <c r="M177" i="5"/>
  <c r="M169" i="5"/>
  <c r="M186" i="5"/>
  <c r="M183" i="5"/>
  <c r="M175" i="5"/>
  <c r="F12" i="7" l="1"/>
  <c r="H12" i="7" s="1"/>
  <c r="F13" i="7"/>
  <c r="H13" i="7" s="1"/>
  <c r="F19" i="7"/>
  <c r="H19" i="7" s="1"/>
  <c r="F11" i="7"/>
  <c r="F15" i="7" s="1"/>
  <c r="F18" i="7"/>
  <c r="H18" i="7" s="1"/>
  <c r="F17" i="7"/>
  <c r="H17" i="7" s="1"/>
  <c r="H21" i="7" s="1"/>
  <c r="F25" i="7"/>
  <c r="H25" i="7" s="1"/>
  <c r="F8" i="7"/>
  <c r="H8" i="7" s="1"/>
  <c r="F14" i="7"/>
  <c r="H14" i="7" s="1"/>
  <c r="F7" i="7"/>
  <c r="H7" i="7" s="1"/>
  <c r="F24" i="7"/>
  <c r="H24" i="7" s="1"/>
  <c r="I28" i="7"/>
  <c r="I3" i="7" s="1"/>
  <c r="H23" i="7"/>
  <c r="H6" i="7"/>
  <c r="H9" i="7" s="1"/>
  <c r="L35" i="3"/>
  <c r="M35" i="3"/>
  <c r="L36" i="3"/>
  <c r="N36" i="3" s="1"/>
  <c r="C35" i="4" s="1"/>
  <c r="M36" i="3"/>
  <c r="L37" i="3"/>
  <c r="M37" i="3"/>
  <c r="N37" i="3" s="1"/>
  <c r="C36" i="4" s="1"/>
  <c r="F21" i="7" l="1"/>
  <c r="H11" i="7"/>
  <c r="H15" i="7"/>
  <c r="F26" i="7"/>
  <c r="H26" i="7"/>
  <c r="F9" i="7"/>
  <c r="F28" i="7" s="1"/>
  <c r="H28" i="7"/>
  <c r="I2" i="7" s="1"/>
  <c r="N35" i="3"/>
  <c r="C34" i="4" s="1"/>
  <c r="K163" i="5"/>
  <c r="L163" i="5"/>
  <c r="K164" i="5"/>
  <c r="L164" i="5"/>
  <c r="K165" i="5"/>
  <c r="L165" i="5"/>
  <c r="K166" i="5"/>
  <c r="L166" i="5"/>
  <c r="K167" i="5"/>
  <c r="L167" i="5"/>
  <c r="K168" i="5"/>
  <c r="L168" i="5"/>
  <c r="M164" i="5" l="1"/>
  <c r="M166" i="5"/>
  <c r="M167" i="5"/>
  <c r="M168" i="5"/>
  <c r="M165" i="5"/>
  <c r="M163" i="5"/>
  <c r="I4" i="3"/>
  <c r="K157" i="5" l="1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 s="1"/>
  <c r="K107" i="5"/>
  <c r="L107" i="5"/>
  <c r="K108" i="5"/>
  <c r="L108" i="5"/>
  <c r="K109" i="5"/>
  <c r="L109" i="5"/>
  <c r="K110" i="5"/>
  <c r="L110" i="5"/>
  <c r="K111" i="5"/>
  <c r="L111" i="5"/>
  <c r="K112" i="5"/>
  <c r="L112" i="5" s="1"/>
  <c r="K113" i="5"/>
  <c r="L113" i="5"/>
  <c r="K114" i="5"/>
  <c r="L114" i="5"/>
  <c r="K115" i="5"/>
  <c r="L115" i="5"/>
  <c r="K116" i="5"/>
  <c r="L116" i="5" s="1"/>
  <c r="K117" i="5"/>
  <c r="L117" i="5"/>
  <c r="K118" i="5"/>
  <c r="L118" i="5"/>
  <c r="K119" i="5"/>
  <c r="L119" i="5" s="1"/>
  <c r="K120" i="5"/>
  <c r="L120" i="5"/>
  <c r="K121" i="5"/>
  <c r="L121" i="5" s="1"/>
  <c r="K122" i="5"/>
  <c r="L122" i="5"/>
  <c r="K123" i="5"/>
  <c r="L123" i="5"/>
  <c r="K124" i="5"/>
  <c r="L124" i="5" s="1"/>
  <c r="K125" i="5"/>
  <c r="L125" i="5" s="1"/>
  <c r="K126" i="5"/>
  <c r="L126" i="5"/>
  <c r="K127" i="5"/>
  <c r="L127" i="5" s="1"/>
  <c r="K128" i="5"/>
  <c r="L128" i="5"/>
  <c r="K129" i="5"/>
  <c r="L129" i="5" s="1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41" i="6" l="1"/>
  <c r="C36" i="6"/>
  <c r="C37" i="6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C7" i="5" s="1"/>
  <c r="C10" i="5" s="1"/>
  <c r="C13" i="5" s="1"/>
  <c r="C16" i="5" s="1"/>
  <c r="C19" i="5" s="1"/>
  <c r="C22" i="5" s="1"/>
  <c r="C25" i="5" s="1"/>
  <c r="C28" i="5" s="1"/>
  <c r="C31" i="5" s="1"/>
  <c r="C34" i="5" s="1"/>
  <c r="C37" i="5" s="1"/>
  <c r="C40" i="5" s="1"/>
  <c r="C43" i="5" s="1"/>
  <c r="C46" i="5" s="1"/>
  <c r="C49" i="5" s="1"/>
  <c r="C52" i="5" s="1"/>
  <c r="C55" i="5" s="1"/>
  <c r="C58" i="5" s="1"/>
  <c r="C61" i="5" s="1"/>
  <c r="C64" i="5" s="1"/>
  <c r="C67" i="5" s="1"/>
  <c r="C70" i="5" s="1"/>
  <c r="C73" i="5" s="1"/>
  <c r="C76" i="5" s="1"/>
  <c r="C79" i="5" s="1"/>
  <c r="C82" i="5" s="1"/>
  <c r="C85" i="5" s="1"/>
  <c r="C88" i="5" s="1"/>
  <c r="C91" i="5" s="1"/>
  <c r="C94" i="5" s="1"/>
  <c r="C97" i="5" s="1"/>
  <c r="C100" i="5" s="1"/>
  <c r="C103" i="5" s="1"/>
  <c r="C106" i="5" s="1"/>
  <c r="C109" i="5" s="1"/>
  <c r="C136" i="5" s="1"/>
  <c r="C139" i="5" s="1"/>
  <c r="C142" i="5" s="1"/>
  <c r="C145" i="5" s="1"/>
  <c r="C148" i="5" s="1"/>
  <c r="C151" i="5" s="1"/>
  <c r="C154" i="5" s="1"/>
  <c r="C157" i="5" s="1"/>
  <c r="C160" i="5" s="1"/>
  <c r="C163" i="5" s="1"/>
  <c r="C166" i="5" s="1"/>
  <c r="C169" i="5" s="1"/>
  <c r="C172" i="5" s="1"/>
  <c r="C175" i="5" s="1"/>
  <c r="C178" i="5" s="1"/>
  <c r="C181" i="5" s="1"/>
  <c r="C184" i="5" s="1"/>
  <c r="C187" i="5" s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K14" i="5"/>
  <c r="L14" i="5" s="1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K190" i="5" l="1"/>
  <c r="L85" i="5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L190" i="5" l="1"/>
  <c r="M190" i="5" s="1"/>
  <c r="J2" i="5" s="1"/>
  <c r="J3" i="5" s="1"/>
  <c r="C9" i="6"/>
  <c r="C20" i="6"/>
  <c r="C22" i="6"/>
  <c r="C12" i="6"/>
  <c r="C15" i="6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D59" i="6" s="1"/>
  <c r="D60" i="6" s="1"/>
  <c r="D61" i="6" s="1"/>
  <c r="D62" i="6" s="1"/>
  <c r="D63" i="6" s="1"/>
  <c r="D64" i="6" s="1"/>
  <c r="D65" i="6" s="1"/>
  <c r="D66" i="6" s="1"/>
  <c r="M4" i="5"/>
  <c r="J4" i="5"/>
  <c r="M3" i="5"/>
  <c r="C33" i="4" l="1"/>
  <c r="L19" i="3"/>
  <c r="M19" i="3" s="1"/>
  <c r="L18" i="3"/>
  <c r="M18" i="3" s="1"/>
  <c r="L17" i="3"/>
  <c r="M17" i="3" s="1"/>
  <c r="L15" i="3"/>
  <c r="M15" i="3" s="1"/>
  <c r="L14" i="3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M14" i="3" l="1"/>
  <c r="M46" i="3" s="1"/>
  <c r="L46" i="3"/>
  <c r="C29" i="4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N14" i="3" l="1"/>
  <c r="C13" i="4" s="1"/>
  <c r="D7" i="4"/>
  <c r="N46" i="3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K2" i="3"/>
  <c r="K3" i="3" s="1"/>
  <c r="C7" i="1"/>
  <c r="N4" i="3" l="1"/>
  <c r="N3" i="3"/>
  <c r="K4" i="3"/>
  <c r="L7" i="1"/>
  <c r="I7" i="1" l="1"/>
  <c r="M7" i="1" s="1"/>
  <c r="N7" i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s="1"/>
  <c r="M8" i="1" l="1"/>
  <c r="N8" i="1" l="1"/>
  <c r="C7" i="2" s="1"/>
  <c r="D7" i="2" s="1"/>
  <c r="O8" i="1" l="1"/>
  <c r="L9" i="1" s="1"/>
  <c r="I9" i="1" s="1"/>
  <c r="M9" i="1" l="1"/>
  <c r="N9" i="1" l="1"/>
  <c r="C8" i="2" s="1"/>
  <c r="D8" i="2" s="1"/>
  <c r="O9" i="1" l="1"/>
  <c r="L10" i="1" s="1"/>
  <c r="I10" i="1" l="1"/>
  <c r="M10" i="1" s="1"/>
  <c r="N13" i="1"/>
  <c r="N10" i="1" l="1"/>
  <c r="C9" i="2"/>
  <c r="D9" i="2" s="1"/>
  <c r="O10" i="1"/>
  <c r="L11" i="1" s="1"/>
  <c r="I11" i="1"/>
  <c r="M11" i="1" s="1"/>
  <c r="N11" i="1" l="1"/>
  <c r="O11" i="1" s="1"/>
  <c r="L12" i="1" s="1"/>
  <c r="I12" i="1" s="1"/>
  <c r="M12" i="1" s="1"/>
  <c r="N12" i="1" s="1"/>
  <c r="C10" i="2"/>
  <c r="D10" i="2" s="1"/>
  <c r="C11" i="2" l="1"/>
  <c r="D11" i="2" s="1"/>
  <c r="O12" i="1"/>
  <c r="L13" i="1" s="1"/>
  <c r="I13" i="1" s="1"/>
  <c r="M13" i="1" l="1"/>
  <c r="C12" i="2" s="1"/>
  <c r="D12" i="2" s="1"/>
  <c r="O13" i="1" l="1"/>
  <c r="L14" i="1" s="1"/>
  <c r="I14" i="1" s="1"/>
  <c r="M14" i="1" s="1"/>
  <c r="O14" i="1" s="1"/>
  <c r="C13" i="2" l="1"/>
  <c r="D13" i="2" s="1"/>
  <c r="L15" i="1"/>
  <c r="M15" i="1" l="1"/>
  <c r="N15" i="1" s="1"/>
  <c r="C14" i="2" s="1"/>
  <c r="D14" i="2" s="1"/>
  <c r="I15" i="1"/>
  <c r="O15" i="1" l="1"/>
  <c r="L16" i="1" s="1"/>
  <c r="N16" i="1" l="1"/>
  <c r="O16" i="1" s="1"/>
  <c r="L17" i="1" s="1"/>
  <c r="C15" i="2" l="1"/>
  <c r="D15" i="2" s="1"/>
  <c r="M17" i="1"/>
  <c r="N17" i="1" s="1"/>
  <c r="C16" i="2" l="1"/>
  <c r="D16" i="2" s="1"/>
  <c r="O17" i="1"/>
  <c r="L18" i="1" s="1"/>
  <c r="I18" i="1" s="1"/>
  <c r="M18" i="1" l="1"/>
  <c r="N18" i="1" l="1"/>
  <c r="C17" i="2" s="1"/>
  <c r="D17" i="2" s="1"/>
  <c r="O18" i="1" l="1"/>
  <c r="L19" i="1" s="1"/>
  <c r="I19" i="1" s="1"/>
  <c r="M19" i="1" l="1"/>
  <c r="N19" i="1" l="1"/>
  <c r="C18" i="2" s="1"/>
  <c r="D18" i="2" s="1"/>
  <c r="N22" i="1"/>
  <c r="O19" i="1" l="1"/>
  <c r="L20" i="1" s="1"/>
  <c r="M20" i="1" s="1"/>
  <c r="N20" i="1" l="1"/>
  <c r="C19" i="2" s="1"/>
  <c r="D19" i="2" s="1"/>
  <c r="O20" i="1" l="1"/>
  <c r="L21" i="1" s="1"/>
  <c r="M21" i="1" s="1"/>
  <c r="N21" i="1" l="1"/>
  <c r="C20" i="2" s="1"/>
  <c r="D20" i="2" s="1"/>
  <c r="O21" i="1" l="1"/>
  <c r="L22" i="1" s="1"/>
  <c r="I22" i="1" l="1"/>
  <c r="C21" i="2" l="1"/>
  <c r="D21" i="2" s="1"/>
  <c r="O22" i="1"/>
  <c r="L23" i="1" s="1"/>
  <c r="M23" i="1"/>
  <c r="N23" i="1" l="1"/>
  <c r="C22" i="2" s="1"/>
  <c r="D22" i="2" s="1"/>
  <c r="O23" i="1" l="1"/>
  <c r="L24" i="1" s="1"/>
  <c r="M24" i="1" s="1"/>
  <c r="N24" i="1" l="1"/>
  <c r="C23" i="2" s="1"/>
  <c r="D23" i="2" s="1"/>
  <c r="O24" i="1" l="1"/>
  <c r="L25" i="1" s="1"/>
  <c r="M25" i="1" l="1"/>
  <c r="N25" i="1" l="1"/>
  <c r="C24" i="2" s="1"/>
  <c r="D24" i="2" s="1"/>
  <c r="O25" i="1" l="1"/>
  <c r="L26" i="1" s="1"/>
  <c r="I26" i="1" l="1"/>
  <c r="M26" i="1" s="1"/>
  <c r="M27" i="1"/>
  <c r="N27" i="1" s="1"/>
  <c r="C26" i="2" s="1"/>
  <c r="N30" i="1"/>
  <c r="N26" i="1" l="1"/>
  <c r="O26" i="1" s="1"/>
  <c r="L27" i="1" s="1"/>
  <c r="C25" i="2"/>
  <c r="D25" i="2" s="1"/>
  <c r="D26" i="2" s="1"/>
  <c r="O27" i="1"/>
  <c r="L28" i="1" s="1"/>
  <c r="M28" i="1" l="1"/>
  <c r="N28" i="1" s="1"/>
  <c r="C27" i="2" s="1"/>
  <c r="D27" i="2" s="1"/>
  <c r="O28" i="1" l="1"/>
  <c r="L29" i="1" s="1"/>
  <c r="M29" i="1" l="1"/>
  <c r="N29" i="1" l="1"/>
  <c r="O29" i="1" s="1"/>
  <c r="L30" i="1" s="1"/>
  <c r="N32" i="1"/>
  <c r="M30" i="1" l="1"/>
  <c r="C29" i="2" s="1"/>
  <c r="C28" i="2"/>
  <c r="D28" i="2" s="1"/>
  <c r="N33" i="1"/>
  <c r="D29" i="2" l="1"/>
  <c r="O30" i="1"/>
  <c r="L31" i="1" s="1"/>
  <c r="M31" i="1" s="1"/>
  <c r="N31" i="1"/>
  <c r="C30" i="2" l="1"/>
  <c r="D30" i="2" s="1"/>
  <c r="O31" i="1"/>
  <c r="L32" i="1" s="1"/>
  <c r="M32" i="1" s="1"/>
  <c r="C31" i="2" l="1"/>
  <c r="D31" i="2" s="1"/>
  <c r="O32" i="1"/>
  <c r="L33" i="1" s="1"/>
  <c r="M33" i="1" l="1"/>
  <c r="C32" i="2" s="1"/>
  <c r="D32" i="2" s="1"/>
  <c r="O33" i="1" l="1"/>
  <c r="L34" i="1" s="1"/>
  <c r="M34" i="1" l="1"/>
  <c r="N34" i="1" l="1"/>
  <c r="C33" i="2" s="1"/>
  <c r="D33" i="2" s="1"/>
  <c r="O34" i="1" l="1"/>
  <c r="L35" i="1" l="1"/>
  <c r="M35" i="1" l="1"/>
  <c r="C34" i="2" s="1"/>
  <c r="D34" i="2" s="1"/>
  <c r="O35" i="1" l="1"/>
  <c r="L36" i="1" s="1"/>
  <c r="M36" i="1" s="1"/>
  <c r="O36" i="1" l="1"/>
  <c r="L37" i="1" s="1"/>
  <c r="M37" i="1" s="1"/>
  <c r="C35" i="2"/>
  <c r="D35" i="2" s="1"/>
  <c r="O37" i="1" l="1"/>
  <c r="L38" i="1" s="1"/>
  <c r="C36" i="2"/>
  <c r="D36" i="2" s="1"/>
  <c r="M38" i="1" l="1"/>
  <c r="C37" i="2" s="1"/>
  <c r="D37" i="2" s="1"/>
  <c r="O38" i="1" l="1"/>
  <c r="L39" i="1" s="1"/>
  <c r="M39" i="1"/>
  <c r="C38" i="2" s="1"/>
  <c r="D38" i="2" s="1"/>
  <c r="O39" i="1" l="1"/>
  <c r="L40" i="1" s="1"/>
  <c r="M40" i="1" s="1"/>
  <c r="C39" i="2" s="1"/>
  <c r="D39" i="2" s="1"/>
  <c r="O40" i="1" l="1"/>
  <c r="L41" i="1" s="1"/>
  <c r="M41" i="1" s="1"/>
  <c r="O41" i="1" s="1"/>
  <c r="L42" i="1" s="1"/>
  <c r="C40" i="2" l="1"/>
  <c r="D40" i="2" s="1"/>
  <c r="M42" i="1"/>
  <c r="C41" i="2" s="1"/>
  <c r="D41" i="2" l="1"/>
  <c r="O42" i="1"/>
  <c r="L43" i="1" s="1"/>
  <c r="M43" i="1" s="1"/>
  <c r="C42" i="2" s="1"/>
  <c r="D42" i="2" l="1"/>
  <c r="O43" i="1"/>
  <c r="L44" i="1" s="1"/>
  <c r="M44" i="1" s="1"/>
  <c r="C43" i="2" s="1"/>
  <c r="D43" i="2" l="1"/>
  <c r="O44" i="1"/>
  <c r="L45" i="1" s="1"/>
  <c r="M45" i="1" s="1"/>
  <c r="C44" i="2" s="1"/>
  <c r="D44" i="2" s="1"/>
  <c r="O45" i="1" l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96E04BC6-F4F1-419D-968C-180DEFE6565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WORLD CUP REPORT - post-ante selections</t>
        </r>
      </text>
    </comment>
    <comment ref="G3" authorId="0" shapeId="0" xr:uid="{ADC46B94-17C7-4121-88AE-80D95EBDABC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Staking is based on a 50 point staking bank</t>
        </r>
      </text>
    </comment>
    <comment ref="D5" authorId="0" shapeId="0" xr:uid="{EDCE4CDB-547B-4F50-A2F5-A5DCD01841C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the selection price as per Betfair (14 Nov)</t>
        </r>
      </text>
    </comment>
    <comment ref="E5" authorId="0" shapeId="0" xr:uid="{76EEBAA3-D6EA-49FE-8788-6C1D15961D2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suggested points of start bank to allocate per selection</t>
        </r>
      </text>
    </comment>
    <comment ref="F5" authorId="0" shapeId="0" xr:uid="{B388C6A9-D1BA-4FA4-A764-6535810EE3C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stake size to use based on starting bank for the selection</t>
        </r>
      </text>
    </comment>
    <comment ref="G5" authorId="0" shapeId="0" xr:uid="{4ECF9E2A-3782-43F4-BADB-A46E0AB63C4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w for win, or l for lose</t>
        </r>
      </text>
    </comment>
    <comment ref="H5" authorId="0" shapeId="0" xr:uid="{026CDC44-106A-4889-ABE5-A1978FB66584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profit / loss following the outcome of the selection as per currency used</t>
        </r>
      </text>
    </comment>
    <comment ref="I5" authorId="0" shapeId="0" xr:uid="{A2A612BA-302C-4842-8F9B-F1025188EB5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profit / loss in points following the outcome of the selection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60 points. Enter your starting bank (£)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97" authorId="0" shapeId="0" xr:uid="{4CA5445E-2A5B-43B5-8874-C85AA1AA3B96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FRANCE SCORED WITH 10 SECS TO GO IN ADDED TIME</t>
        </r>
      </text>
    </comment>
  </commentList>
</comments>
</file>

<file path=xl/sharedStrings.xml><?xml version="1.0" encoding="utf-8"?>
<sst xmlns="http://schemas.openxmlformats.org/spreadsheetml/2006/main" count="807" uniqueCount="217">
  <si>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</si>
  <si>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</si>
  <si>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</si>
  <si>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</si>
  <si>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</si>
  <si>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</si>
  <si>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</si>
  <si>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</si>
  <si>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</si>
  <si>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</si>
  <si>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</si>
  <si>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</si>
  <si>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</si>
  <si>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</si>
  <si>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</si>
  <si>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</si>
  <si>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</si>
  <si>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</si>
  <si>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</si>
  <si>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</si>
  <si>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</si>
  <si>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</si>
  <si>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</si>
  <si>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</si>
  <si>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</si>
  <si>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</si>
  <si>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</si>
  <si>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</si>
  <si>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</si>
  <si>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</si>
  <si>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</si>
  <si>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</si>
  <si>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</si>
  <si>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</si>
  <si>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</si>
  <si>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</si>
  <si>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</si>
  <si>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</si>
  <si>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</si>
  <si>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Bank: Acc Points</t>
  </si>
  <si>
    <t>Acc Profit (£)</t>
  </si>
  <si>
    <t>MATCH #</t>
  </si>
  <si>
    <t>Match #</t>
  </si>
  <si>
    <t>No. Matches</t>
  </si>
  <si>
    <t>Acc Points</t>
  </si>
  <si>
    <t>Stage</t>
  </si>
  <si>
    <t>GROUP</t>
  </si>
  <si>
    <t>R32</t>
  </si>
  <si>
    <t>R16</t>
  </si>
  <si>
    <t>REST DAY</t>
  </si>
  <si>
    <t>QUARTER FINALS</t>
  </si>
  <si>
    <t>ROUND OF 32</t>
  </si>
  <si>
    <t>ROUND OF 16</t>
  </si>
  <si>
    <t>SEMI-FINALS</t>
  </si>
  <si>
    <t>BRONZE FINAL</t>
  </si>
  <si>
    <t>FINAL</t>
  </si>
  <si>
    <t>MEXICO V REPUBLIC SOUTH AFRICA</t>
  </si>
  <si>
    <t>FOOTBALL TRADING ROOM - FIFA WORLD CUP 2026: DAILY RESULTS</t>
  </si>
  <si>
    <t>R17</t>
  </si>
  <si>
    <t>R18</t>
  </si>
  <si>
    <t>R19</t>
  </si>
  <si>
    <t>R20</t>
  </si>
  <si>
    <t>R21</t>
  </si>
  <si>
    <t>R22</t>
  </si>
  <si>
    <t>R23</t>
  </si>
  <si>
    <t>QF</t>
  </si>
  <si>
    <t>3RD PLACE</t>
  </si>
  <si>
    <t>SEMI-FINAL</t>
  </si>
  <si>
    <t>PRO-GENIE X5 - WORLD CUP 2026: DAILY RESULTS</t>
  </si>
  <si>
    <t>End Bank (£)</t>
  </si>
  <si>
    <t>RECORD TRACKING: ANTE-POST SELECTIONS</t>
  </si>
  <si>
    <t>Staking Points</t>
  </si>
  <si>
    <t>End Points</t>
  </si>
  <si>
    <t>MARKET</t>
  </si>
  <si>
    <t>SELECTION</t>
  </si>
  <si>
    <t>PRICE</t>
  </si>
  <si>
    <t>POINTS</t>
  </si>
  <si>
    <t>STAKE (£)</t>
  </si>
  <si>
    <t>Win / Loss</t>
  </si>
  <si>
    <t>Profit/Loss (£)</t>
  </si>
  <si>
    <t>Profit/Loss (points)</t>
  </si>
  <si>
    <t>ABOVE SELECTIONS</t>
  </si>
  <si>
    <t>SUB TOTAL</t>
  </si>
  <si>
    <t>GROUP A - WINNER</t>
  </si>
  <si>
    <t>MEXICO</t>
  </si>
  <si>
    <t>GROUP B - WINNER</t>
  </si>
  <si>
    <t>SWITZERLAND</t>
  </si>
  <si>
    <t>GROUP F - WINNER</t>
  </si>
  <si>
    <t>NETHERLANDS</t>
  </si>
  <si>
    <t>GROUP WINNER - ACCUMULATOR</t>
  </si>
  <si>
    <t>Sub Total</t>
  </si>
  <si>
    <t>FIFA GOLDEN BOOT</t>
  </si>
  <si>
    <t>KYLIAN MBAPPE (FRANCE)</t>
  </si>
  <si>
    <t>HARRY KANE (ENGLAND)</t>
  </si>
  <si>
    <t>VINICIUS JUNIOR (BRAZIL)</t>
  </si>
  <si>
    <t>WC Winner</t>
  </si>
  <si>
    <t>SPAIN</t>
  </si>
  <si>
    <t>FRANCE</t>
  </si>
  <si>
    <t>BRAZIL</t>
  </si>
  <si>
    <t>All prices quoted from Betfair Exchange, 01/06/26, 15.00 GMT</t>
  </si>
  <si>
    <t>Totals</t>
  </si>
  <si>
    <t>TO REACH SEMI-FINALS</t>
  </si>
  <si>
    <t>TO REACH SEMI-FINALS - DOUBLE</t>
  </si>
  <si>
    <t>ENGLAND</t>
  </si>
  <si>
    <t>LAMINE YAMAL (SPAIN)</t>
  </si>
  <si>
    <t>FTC: WORLD CUP 2026</t>
  </si>
  <si>
    <t>PR0-XCS - 'WORLD CUP 2026': DAILY RESULTS</t>
  </si>
  <si>
    <t>ASIAN HANDICAP</t>
  </si>
  <si>
    <t>MEXICO -1</t>
  </si>
  <si>
    <t>2-0</t>
  </si>
  <si>
    <t>W</t>
  </si>
  <si>
    <t>MEXICO V SOUTH AFRICA</t>
  </si>
  <si>
    <t>1-0</t>
  </si>
  <si>
    <t>2-1</t>
  </si>
  <si>
    <t>L</t>
  </si>
  <si>
    <t>SOUTH KOREA V CZECHIA</t>
  </si>
  <si>
    <t>0-0</t>
  </si>
  <si>
    <t>0-1</t>
  </si>
  <si>
    <t>1-1</t>
  </si>
  <si>
    <t>CANADA V BOSNIA &amp; HERZEGOVINA</t>
  </si>
  <si>
    <t>USA V PARAGUAY</t>
  </si>
  <si>
    <t>MATCH ODDS</t>
  </si>
  <si>
    <t>CANADA</t>
  </si>
  <si>
    <t>DRAW</t>
  </si>
  <si>
    <t>USA</t>
  </si>
  <si>
    <t>2-2</t>
  </si>
  <si>
    <t>4-1</t>
  </si>
  <si>
    <t>QATAR V SWITZERLAND</t>
  </si>
  <si>
    <t>MO &amp; BTTS</t>
  </si>
  <si>
    <t>SWITZERLAND &amp; NO</t>
  </si>
  <si>
    <t>BRAZIL V MOROCCO</t>
  </si>
  <si>
    <t>BTTS</t>
  </si>
  <si>
    <t>YES</t>
  </si>
  <si>
    <t>0-2</t>
  </si>
  <si>
    <t>0-3</t>
  </si>
  <si>
    <t>NETHERLANDS V JAPAN</t>
  </si>
  <si>
    <t>JAPAN +0.5</t>
  </si>
  <si>
    <t>SWEDEN V TUNISIA</t>
  </si>
  <si>
    <t>5-1</t>
  </si>
  <si>
    <t>BELGIUM V EGYPT</t>
  </si>
  <si>
    <t>BELGIUM -1</t>
  </si>
  <si>
    <t>SAUDI ARABIA V URUGUAY</t>
  </si>
  <si>
    <t>O/U 2.5 GOALS</t>
  </si>
  <si>
    <t>UNDER</t>
  </si>
  <si>
    <t>1-2</t>
  </si>
  <si>
    <t>3-0</t>
  </si>
  <si>
    <t>3-1</t>
  </si>
  <si>
    <t>FRANCE V SENEGAL</t>
  </si>
  <si>
    <t>FRANCE -1</t>
  </si>
  <si>
    <t>IRAQ V NORWAY</t>
  </si>
  <si>
    <t>MO &amp; O/U 2.5 GOALS</t>
  </si>
  <si>
    <t>NORWAY &amp; OVER</t>
  </si>
  <si>
    <t>1-3</t>
  </si>
  <si>
    <t>1-4</t>
  </si>
  <si>
    <t>PORTUGAL V DR CONGO</t>
  </si>
  <si>
    <t>ENGLAND V CROATIA</t>
  </si>
  <si>
    <t>PORTUGAL -1.5</t>
  </si>
  <si>
    <t>ENGLAND -1</t>
  </si>
  <si>
    <t>4-2</t>
  </si>
  <si>
    <t>CZECHIA V SOUTH AFRICA</t>
  </si>
  <si>
    <t>SWITZERLAND V BOSNIA</t>
  </si>
  <si>
    <t>SWITZERLAND -1</t>
  </si>
  <si>
    <t>USA V AUSTRALIA</t>
  </si>
  <si>
    <t>USA -1</t>
  </si>
  <si>
    <t>SCOTLAND V MOROCCO</t>
  </si>
  <si>
    <t>MOROCCO</t>
  </si>
  <si>
    <t>NETHERLANDS V SWEDEN</t>
  </si>
  <si>
    <t>NETHERLANDS &amp; OVER</t>
  </si>
  <si>
    <t>GERMANY V IVORY COAST</t>
  </si>
  <si>
    <t>GERMANY -1</t>
  </si>
  <si>
    <t>NETHERLAND V SWEDEN</t>
  </si>
  <si>
    <t>D</t>
  </si>
  <si>
    <t>BELGIUM V IRAN</t>
  </si>
  <si>
    <t>BELGIUM -1.5</t>
  </si>
  <si>
    <t>ARGENTINA V AUSTRIA</t>
  </si>
  <si>
    <t>ARGENTINA &amp; OVER</t>
  </si>
  <si>
    <t>FRANCE V IRAQ</t>
  </si>
  <si>
    <t>FRANCE -2.5</t>
  </si>
  <si>
    <t>URUGUAY V CAPE VERDE</t>
  </si>
  <si>
    <t>4-0</t>
  </si>
  <si>
    <t>5-0</t>
  </si>
  <si>
    <t>ENGLAND V GHANA</t>
  </si>
  <si>
    <t>ENGLAND O/U 2.5 GOALS</t>
  </si>
  <si>
    <t>OVER</t>
  </si>
  <si>
    <t>PORTUGAL V UZBEKISTAN</t>
  </si>
  <si>
    <t>PORTUGAL -2</t>
  </si>
  <si>
    <t>SWITZERLAND V CANADA</t>
  </si>
  <si>
    <t>SCOTLAND V BRAZIL</t>
  </si>
  <si>
    <t>OVER / UNDER 2.5 GOALS</t>
  </si>
  <si>
    <t>CURACAO V IVORY COAST</t>
  </si>
  <si>
    <t>ECUADOR V GERMANY</t>
  </si>
  <si>
    <t>URUGUAY -1</t>
  </si>
  <si>
    <t>BRAZIL &amp; OVER</t>
  </si>
  <si>
    <t>0-4</t>
  </si>
  <si>
    <t>NORWAY V FRANCE</t>
  </si>
  <si>
    <t>CAPE VERDE V SAUDI ARABIA</t>
  </si>
  <si>
    <t>CROATIA V GHANA</t>
  </si>
  <si>
    <t>PANAMA V ENGLAND</t>
  </si>
  <si>
    <t>FRANCE &amp; OVER</t>
  </si>
  <si>
    <t>ENGLAND WIN TO NIL</t>
  </si>
  <si>
    <t>IVORY COAST O/U 2.5</t>
  </si>
  <si>
    <t>DRAW NO BET</t>
  </si>
  <si>
    <t>CAPE VERDE</t>
  </si>
  <si>
    <t>CROATIA</t>
  </si>
  <si>
    <t>SOUTH AFRICA V CANADA</t>
  </si>
  <si>
    <t>CANADA &amp; UNDER</t>
  </si>
  <si>
    <t>COLOMBIA V PORTUGAL</t>
  </si>
  <si>
    <t>BRAZIL V JAPAN</t>
  </si>
  <si>
    <t>GERMANY V PARAGUAY</t>
  </si>
  <si>
    <t>GERMANY &amp; OVER</t>
  </si>
  <si>
    <t>NETHERLANDS V MOROCCO</t>
  </si>
  <si>
    <t>Return on Investment % (ROI)</t>
  </si>
  <si>
    <t>Return on Capital % (ROC)</t>
  </si>
  <si>
    <t>Bank Growth (+/- %)</t>
  </si>
  <si>
    <t>ROC (%)</t>
  </si>
  <si>
    <t>IVORY COAST V NORWAY</t>
  </si>
  <si>
    <t>MEXICO V 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</si>
</sst>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22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0"/>
      <name val="Roboto"/>
    </font>
    <font>
      <sz val="36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64" fontId="1" fillId="18" borderId="1" xfId="0" applyNumberFormat="1" applyFont="1" applyFill="1" applyBorder="1" applyAlignment="1">
      <alignment horizontal="left" vertical="top"/>
    </xf>
    <xf numFmtId="0" fontId="2" fillId="18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horizontal="center" vertical="center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0" fontId="0" fillId="0" borderId="44" xfId="0" applyBorder="1"/>
    <xf numFmtId="0" fontId="6" fillId="3" borderId="3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/>
    </xf>
    <xf numFmtId="0" fontId="6" fillId="7" borderId="26" xfId="0" applyFont="1" applyFill="1" applyBorder="1" applyAlignment="1">
      <alignment horizontal="center" vertical="center" wrapText="1"/>
    </xf>
    <xf numFmtId="4" fontId="6" fillId="7" borderId="4" xfId="0" applyNumberFormat="1" applyFont="1" applyFill="1" applyBorder="1" applyAlignment="1">
      <alignment horizontal="center" vertical="center"/>
    </xf>
    <xf numFmtId="0" fontId="0" fillId="0" borderId="45" xfId="0" applyBorder="1"/>
    <xf numFmtId="0" fontId="6" fillId="16" borderId="5" xfId="0" applyFont="1" applyFill="1" applyBorder="1" applyAlignment="1">
      <alignment horizontal="center" vertical="center" wrapText="1"/>
    </xf>
    <xf numFmtId="4" fontId="6" fillId="16" borderId="27" xfId="0" applyNumberFormat="1" applyFont="1" applyFill="1" applyBorder="1" applyAlignment="1">
      <alignment horizontal="center" vertical="center" wrapText="1"/>
    </xf>
    <xf numFmtId="0" fontId="6" fillId="19" borderId="27" xfId="0" applyFont="1" applyFill="1" applyBorder="1" applyAlignment="1">
      <alignment horizontal="center" vertical="center" wrapText="1"/>
    </xf>
    <xf numFmtId="4" fontId="6" fillId="19" borderId="6" xfId="0" applyNumberFormat="1" applyFont="1" applyFill="1" applyBorder="1" applyAlignment="1">
      <alignment horizontal="center" vertical="center" wrapText="1"/>
    </xf>
    <xf numFmtId="0" fontId="3" fillId="2" borderId="46" xfId="0" applyFont="1" applyFill="1" applyBorder="1"/>
    <xf numFmtId="0" fontId="3" fillId="2" borderId="47" xfId="0" applyFont="1" applyFill="1" applyBorder="1"/>
    <xf numFmtId="0" fontId="3" fillId="2" borderId="47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 indent="1"/>
    </xf>
    <xf numFmtId="0" fontId="1" fillId="0" borderId="26" xfId="0" applyFont="1" applyBorder="1" applyAlignment="1">
      <alignment vertical="center"/>
    </xf>
    <xf numFmtId="2" fontId="1" fillId="0" borderId="26" xfId="0" applyNumberFormat="1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2" fontId="0" fillId="0" borderId="26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4" fontId="0" fillId="0" borderId="26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/>
    </xf>
    <xf numFmtId="0" fontId="2" fillId="20" borderId="48" xfId="0" applyFont="1" applyFill="1" applyBorder="1" applyAlignment="1">
      <alignment horizontal="left" vertical="center" indent="1"/>
    </xf>
    <xf numFmtId="0" fontId="1" fillId="20" borderId="1" xfId="0" applyFont="1" applyFill="1" applyBorder="1" applyAlignment="1">
      <alignment vertical="center"/>
    </xf>
    <xf numFmtId="2" fontId="1" fillId="20" borderId="1" xfId="0" applyNumberFormat="1" applyFont="1" applyFill="1" applyBorder="1" applyAlignment="1">
      <alignment horizontal="center" vertical="center"/>
    </xf>
    <xf numFmtId="0" fontId="1" fillId="20" borderId="1" xfId="0" applyFont="1" applyFill="1" applyBorder="1" applyAlignment="1">
      <alignment horizontal="center" vertical="center"/>
    </xf>
    <xf numFmtId="2" fontId="0" fillId="20" borderId="1" xfId="0" applyNumberFormat="1" applyFill="1" applyBorder="1" applyAlignment="1">
      <alignment horizontal="center"/>
    </xf>
    <xf numFmtId="0" fontId="0" fillId="20" borderId="1" xfId="0" applyFill="1" applyBorder="1" applyAlignment="1">
      <alignment horizontal="center"/>
    </xf>
    <xf numFmtId="4" fontId="0" fillId="20" borderId="1" xfId="0" applyNumberFormat="1" applyFill="1" applyBorder="1" applyAlignment="1">
      <alignment horizontal="right" vertical="center"/>
    </xf>
    <xf numFmtId="4" fontId="0" fillId="20" borderId="18" xfId="0" applyNumberFormat="1" applyFill="1" applyBorder="1" applyAlignment="1">
      <alignment horizontal="right"/>
    </xf>
    <xf numFmtId="0" fontId="2" fillId="0" borderId="48" xfId="0" applyFont="1" applyBorder="1" applyAlignment="1">
      <alignment horizontal="left" vertical="center" indent="1"/>
    </xf>
    <xf numFmtId="2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right" vertical="center"/>
    </xf>
    <xf numFmtId="4" fontId="0" fillId="0" borderId="18" xfId="0" applyNumberFormat="1" applyBorder="1" applyAlignment="1">
      <alignment horizontal="right"/>
    </xf>
    <xf numFmtId="0" fontId="2" fillId="0" borderId="5" xfId="0" applyFont="1" applyBorder="1" applyAlignment="1">
      <alignment horizontal="left" vertical="center" indent="1"/>
    </xf>
    <xf numFmtId="0" fontId="1" fillId="0" borderId="27" xfId="0" applyFont="1" applyBorder="1" applyAlignment="1">
      <alignment vertical="center"/>
    </xf>
    <xf numFmtId="2" fontId="1" fillId="0" borderId="27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4" fontId="0" fillId="0" borderId="27" xfId="0" applyNumberFormat="1" applyBorder="1" applyAlignment="1">
      <alignment horizontal="right" vertical="center"/>
    </xf>
    <xf numFmtId="4" fontId="0" fillId="0" borderId="6" xfId="0" applyNumberFormat="1" applyBorder="1" applyAlignment="1">
      <alignment horizontal="right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vertical="center"/>
    </xf>
    <xf numFmtId="2" fontId="17" fillId="21" borderId="9" xfId="0" applyNumberFormat="1" applyFont="1" applyFill="1" applyBorder="1" applyAlignment="1">
      <alignment horizontal="center"/>
    </xf>
    <xf numFmtId="0" fontId="17" fillId="21" borderId="10" xfId="0" applyFont="1" applyFill="1" applyBorder="1" applyAlignment="1">
      <alignment horizontal="center" vertical="center"/>
    </xf>
    <xf numFmtId="2" fontId="17" fillId="21" borderId="10" xfId="0" applyNumberFormat="1" applyFont="1" applyFill="1" applyBorder="1" applyAlignment="1">
      <alignment horizontal="center"/>
    </xf>
    <xf numFmtId="0" fontId="17" fillId="21" borderId="10" xfId="0" applyFont="1" applyFill="1" applyBorder="1" applyAlignment="1">
      <alignment horizontal="center"/>
    </xf>
    <xf numFmtId="4" fontId="17" fillId="21" borderId="10" xfId="0" applyNumberFormat="1" applyFont="1" applyFill="1" applyBorder="1" applyAlignment="1">
      <alignment horizontal="right" vertical="center"/>
    </xf>
    <xf numFmtId="4" fontId="17" fillId="21" borderId="30" xfId="0" applyNumberFormat="1" applyFont="1" applyFill="1" applyBorder="1" applyAlignment="1">
      <alignment horizontal="right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vertical="center"/>
    </xf>
    <xf numFmtId="4" fontId="0" fillId="0" borderId="47" xfId="0" applyNumberFormat="1" applyBorder="1" applyAlignment="1">
      <alignment horizontal="right" vertical="center"/>
    </xf>
    <xf numFmtId="2" fontId="0" fillId="0" borderId="27" xfId="0" applyNumberFormat="1" applyBorder="1" applyAlignment="1">
      <alignment horizontal="center"/>
    </xf>
    <xf numFmtId="0" fontId="0" fillId="0" borderId="26" xfId="0" applyBorder="1" applyAlignment="1">
      <alignment vertical="center"/>
    </xf>
    <xf numFmtId="2" fontId="0" fillId="0" borderId="26" xfId="0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2" fontId="0" fillId="0" borderId="27" xfId="0" applyNumberFormat="1" applyBorder="1" applyAlignment="1">
      <alignment horizontal="center" vertical="center"/>
    </xf>
    <xf numFmtId="0" fontId="1" fillId="0" borderId="0" xfId="0" applyFont="1" applyAlignment="1">
      <alignment vertical="center"/>
    </xf>
    <xf numFmtId="2" fontId="0" fillId="0" borderId="0" xfId="0" applyNumberFormat="1"/>
    <xf numFmtId="4" fontId="0" fillId="0" borderId="4" xfId="0" applyNumberFormat="1" applyBorder="1"/>
    <xf numFmtId="0" fontId="0" fillId="20" borderId="1" xfId="0" applyFill="1" applyBorder="1" applyAlignment="1">
      <alignment vertical="center"/>
    </xf>
    <xf numFmtId="2" fontId="0" fillId="20" borderId="1" xfId="0" applyNumberFormat="1" applyFill="1" applyBorder="1" applyAlignment="1">
      <alignment horizontal="center" vertical="center"/>
    </xf>
    <xf numFmtId="4" fontId="0" fillId="20" borderId="18" xfId="0" applyNumberFormat="1" applyFill="1" applyBorder="1"/>
    <xf numFmtId="4" fontId="0" fillId="0" borderId="6" xfId="0" applyNumberFormat="1" applyBorder="1"/>
    <xf numFmtId="0" fontId="17" fillId="21" borderId="9" xfId="0" applyFont="1" applyFill="1" applyBorder="1" applyAlignment="1">
      <alignment horizontal="center"/>
    </xf>
    <xf numFmtId="0" fontId="33" fillId="0" borderId="0" xfId="0" applyFont="1"/>
    <xf numFmtId="0" fontId="34" fillId="22" borderId="49" xfId="0" applyFont="1" applyFill="1" applyBorder="1" applyAlignment="1">
      <alignment horizontal="center"/>
    </xf>
    <xf numFmtId="4" fontId="34" fillId="22" borderId="50" xfId="0" applyNumberFormat="1" applyFont="1" applyFill="1" applyBorder="1" applyAlignment="1">
      <alignment horizontal="center"/>
    </xf>
    <xf numFmtId="0" fontId="34" fillId="22" borderId="50" xfId="0" applyFont="1" applyFill="1" applyBorder="1" applyAlignment="1">
      <alignment horizontal="center"/>
    </xf>
    <xf numFmtId="4" fontId="34" fillId="22" borderId="51" xfId="0" applyNumberFormat="1" applyFont="1" applyFill="1" applyBorder="1" applyAlignment="1">
      <alignment horizontal="center"/>
    </xf>
    <xf numFmtId="0" fontId="32" fillId="22" borderId="8" xfId="0" applyFont="1" applyFill="1" applyBorder="1"/>
    <xf numFmtId="0" fontId="29" fillId="22" borderId="28" xfId="0" applyFont="1" applyFill="1" applyBorder="1"/>
    <xf numFmtId="0" fontId="29" fillId="22" borderId="10" xfId="0" applyFont="1" applyFill="1" applyBorder="1"/>
    <xf numFmtId="0" fontId="29" fillId="22" borderId="30" xfId="0" applyFont="1" applyFill="1" applyBorder="1"/>
    <xf numFmtId="0" fontId="2" fillId="0" borderId="46" xfId="0" applyFont="1" applyBorder="1" applyAlignment="1">
      <alignment horizontal="left" vertical="center" indent="1"/>
    </xf>
    <xf numFmtId="0" fontId="0" fillId="0" borderId="47" xfId="0" applyBorder="1" applyAlignment="1">
      <alignment vertical="center"/>
    </xf>
    <xf numFmtId="2" fontId="0" fillId="0" borderId="47" xfId="0" applyNumberForma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2" fontId="0" fillId="0" borderId="47" xfId="0" applyNumberFormat="1" applyBorder="1" applyAlignment="1">
      <alignment horizontal="center"/>
    </xf>
    <xf numFmtId="0" fontId="0" fillId="0" borderId="47" xfId="0" applyBorder="1" applyAlignment="1">
      <alignment horizontal="center"/>
    </xf>
    <xf numFmtId="4" fontId="0" fillId="0" borderId="14" xfId="0" applyNumberFormat="1" applyBorder="1" applyAlignment="1">
      <alignment horizontal="right"/>
    </xf>
    <xf numFmtId="0" fontId="2" fillId="20" borderId="52" xfId="0" applyFont="1" applyFill="1" applyBorder="1" applyAlignment="1">
      <alignment horizontal="left" vertical="center" indent="1"/>
    </xf>
    <xf numFmtId="0" fontId="0" fillId="20" borderId="37" xfId="0" applyFill="1" applyBorder="1" applyAlignment="1">
      <alignment vertical="center"/>
    </xf>
    <xf numFmtId="2" fontId="0" fillId="20" borderId="37" xfId="0" applyNumberFormat="1" applyFill="1" applyBorder="1" applyAlignment="1">
      <alignment horizontal="center" vertical="center"/>
    </xf>
    <xf numFmtId="0" fontId="1" fillId="20" borderId="37" xfId="0" applyFont="1" applyFill="1" applyBorder="1" applyAlignment="1">
      <alignment horizontal="center" vertical="center"/>
    </xf>
    <xf numFmtId="2" fontId="0" fillId="20" borderId="37" xfId="0" applyNumberFormat="1" applyFill="1" applyBorder="1" applyAlignment="1">
      <alignment horizontal="center"/>
    </xf>
    <xf numFmtId="0" fontId="0" fillId="20" borderId="37" xfId="0" applyFill="1" applyBorder="1" applyAlignment="1">
      <alignment horizontal="center"/>
    </xf>
    <xf numFmtId="4" fontId="0" fillId="20" borderId="37" xfId="0" applyNumberFormat="1" applyFill="1" applyBorder="1" applyAlignment="1">
      <alignment horizontal="right" vertical="center"/>
    </xf>
    <xf numFmtId="4" fontId="0" fillId="20" borderId="23" xfId="0" applyNumberFormat="1" applyFill="1" applyBorder="1" applyAlignment="1">
      <alignment horizontal="right"/>
    </xf>
    <xf numFmtId="0" fontId="35" fillId="22" borderId="7" xfId="0" applyFont="1" applyFill="1" applyBorder="1" applyAlignment="1">
      <alignment horizontal="left" indent="2"/>
    </xf>
    <xf numFmtId="0" fontId="31" fillId="22" borderId="9" xfId="0" applyFont="1" applyFill="1" applyBorder="1" applyAlignment="1">
      <alignment horizontal="left" vertical="center" indent="2"/>
    </xf>
    <xf numFmtId="0" fontId="0" fillId="23" borderId="1" xfId="0" applyFill="1" applyBorder="1" applyAlignment="1">
      <alignment horizontal="center"/>
    </xf>
    <xf numFmtId="166" fontId="20" fillId="23" borderId="11" xfId="0" applyNumberFormat="1" applyFont="1" applyFill="1" applyBorder="1" applyAlignment="1">
      <alignment horizontal="left" vertical="center"/>
    </xf>
    <xf numFmtId="14" fontId="2" fillId="23" borderId="1" xfId="0" applyNumberFormat="1" applyFont="1" applyFill="1" applyBorder="1" applyAlignment="1">
      <alignment horizontal="left" vertical="center"/>
    </xf>
    <xf numFmtId="0" fontId="1" fillId="23" borderId="1" xfId="0" applyFont="1" applyFill="1" applyBorder="1" applyAlignment="1">
      <alignment vertical="center"/>
    </xf>
    <xf numFmtId="14" fontId="1" fillId="23" borderId="1" xfId="0" applyNumberFormat="1" applyFont="1" applyFill="1" applyBorder="1" applyAlignment="1">
      <alignment horizontal="left" vertical="center"/>
    </xf>
    <xf numFmtId="2" fontId="1" fillId="23" borderId="1" xfId="0" applyNumberFormat="1" applyFont="1" applyFill="1" applyBorder="1" applyAlignment="1">
      <alignment horizontal="center" vertical="center"/>
    </xf>
    <xf numFmtId="0" fontId="21" fillId="23" borderId="2" xfId="0" applyFont="1" applyFill="1" applyBorder="1" applyAlignment="1">
      <alignment horizontal="center" vertical="center"/>
    </xf>
    <xf numFmtId="49" fontId="1" fillId="23" borderId="2" xfId="0" applyNumberFormat="1" applyFont="1" applyFill="1" applyBorder="1" applyAlignment="1">
      <alignment horizontal="center" vertical="center"/>
    </xf>
    <xf numFmtId="0" fontId="22" fillId="23" borderId="2" xfId="0" applyFont="1" applyFill="1" applyBorder="1" applyAlignment="1">
      <alignment horizontal="center" vertical="center"/>
    </xf>
    <xf numFmtId="4" fontId="0" fillId="23" borderId="2" xfId="0" applyNumberFormat="1" applyFill="1" applyBorder="1" applyAlignment="1">
      <alignment horizontal="center" vertical="center"/>
    </xf>
    <xf numFmtId="2" fontId="0" fillId="23" borderId="2" xfId="0" applyNumberFormat="1" applyFill="1" applyBorder="1" applyAlignment="1">
      <alignment horizontal="center" vertical="center"/>
    </xf>
    <xf numFmtId="2" fontId="0" fillId="23" borderId="2" xfId="0" applyNumberFormat="1" applyFill="1" applyBorder="1" applyAlignment="1">
      <alignment horizontal="right"/>
    </xf>
    <xf numFmtId="49" fontId="21" fillId="0" borderId="1" xfId="0" applyNumberFormat="1" applyFont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14" fontId="21" fillId="0" borderId="25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14" fontId="22" fillId="0" borderId="25" xfId="0" applyNumberFormat="1" applyFont="1" applyBorder="1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</cellXfs>
  <cellStyles count="1">
    <cellStyle name="Normal" xfId="0" builtinId="0"/>
  </cellStyles>
  <dxfs count="33">
    <dxf>
      <fill>
        <patternFill>
          <bgColor theme="9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00FF00"/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WC</a:t>
            </a:r>
            <a:r>
              <a:rPr lang="en-US" baseline="0"/>
              <a:t> 2026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Chart'!$C$5:$C$44</c:f>
              <c:numCache>
                <c:formatCode>0.00</c:formatCode>
                <c:ptCount val="40"/>
                <c:pt idx="0">
                  <c:v>0</c:v>
                </c:pt>
                <c:pt idx="1">
                  <c:v>3.7239999999999998</c:v>
                </c:pt>
                <c:pt idx="2">
                  <c:v>-5</c:v>
                </c:pt>
                <c:pt idx="3">
                  <c:v>-5</c:v>
                </c:pt>
                <c:pt idx="4">
                  <c:v>4.3609999999999989</c:v>
                </c:pt>
                <c:pt idx="5">
                  <c:v>-5</c:v>
                </c:pt>
                <c:pt idx="6">
                  <c:v>4.3119999999999994</c:v>
                </c:pt>
                <c:pt idx="7">
                  <c:v>6.7619999999999996</c:v>
                </c:pt>
                <c:pt idx="8">
                  <c:v>4.948999999999999</c:v>
                </c:pt>
                <c:pt idx="9">
                  <c:v>5.4880000000000004</c:v>
                </c:pt>
                <c:pt idx="10">
                  <c:v>7.644000000000001</c:v>
                </c:pt>
                <c:pt idx="11">
                  <c:v>-5</c:v>
                </c:pt>
                <c:pt idx="12">
                  <c:v>-5</c:v>
                </c:pt>
                <c:pt idx="13">
                  <c:v>-5</c:v>
                </c:pt>
                <c:pt idx="14">
                  <c:v>-5</c:v>
                </c:pt>
                <c:pt idx="15">
                  <c:v>-5</c:v>
                </c:pt>
                <c:pt idx="16">
                  <c:v>7.0559999999999992</c:v>
                </c:pt>
                <c:pt idx="17">
                  <c:v>4.41</c:v>
                </c:pt>
                <c:pt idx="18">
                  <c:v>13.475</c:v>
                </c:pt>
                <c:pt idx="19">
                  <c:v>4.9000000000000004</c:v>
                </c:pt>
                <c:pt idx="20">
                  <c:v>4.605999999999999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Chart'!$D$5:$D$44</c:f>
              <c:numCache>
                <c:formatCode>0.00</c:formatCode>
                <c:ptCount val="40"/>
                <c:pt idx="0">
                  <c:v>0</c:v>
                </c:pt>
                <c:pt idx="1">
                  <c:v>3.7239999999999998</c:v>
                </c:pt>
                <c:pt idx="2">
                  <c:v>-1.2760000000000002</c:v>
                </c:pt>
                <c:pt idx="3">
                  <c:v>-6.2759999999999998</c:v>
                </c:pt>
                <c:pt idx="4">
                  <c:v>-1.9150000000000009</c:v>
                </c:pt>
                <c:pt idx="5">
                  <c:v>-6.9150000000000009</c:v>
                </c:pt>
                <c:pt idx="6">
                  <c:v>-2.6030000000000015</c:v>
                </c:pt>
                <c:pt idx="7">
                  <c:v>4.158999999999998</c:v>
                </c:pt>
                <c:pt idx="8">
                  <c:v>9.107999999999997</c:v>
                </c:pt>
                <c:pt idx="9">
                  <c:v>14.595999999999997</c:v>
                </c:pt>
                <c:pt idx="10">
                  <c:v>22.24</c:v>
                </c:pt>
                <c:pt idx="11">
                  <c:v>17.239999999999998</c:v>
                </c:pt>
                <c:pt idx="12">
                  <c:v>12.239999999999998</c:v>
                </c:pt>
                <c:pt idx="13">
                  <c:v>7.2399999999999984</c:v>
                </c:pt>
                <c:pt idx="14">
                  <c:v>2.2399999999999984</c:v>
                </c:pt>
                <c:pt idx="15">
                  <c:v>-2.7600000000000016</c:v>
                </c:pt>
                <c:pt idx="16">
                  <c:v>4.2959999999999976</c:v>
                </c:pt>
                <c:pt idx="17">
                  <c:v>8.7059999999999977</c:v>
                </c:pt>
                <c:pt idx="18">
                  <c:v>22.180999999999997</c:v>
                </c:pt>
                <c:pt idx="19">
                  <c:v>27.080999999999996</c:v>
                </c:pt>
                <c:pt idx="20">
                  <c:v>31.686999999999994</c:v>
                </c:pt>
                <c:pt idx="21">
                  <c:v>31.686999999999994</c:v>
                </c:pt>
                <c:pt idx="22">
                  <c:v>31.686999999999994</c:v>
                </c:pt>
                <c:pt idx="23">
                  <c:v>31.686999999999994</c:v>
                </c:pt>
                <c:pt idx="24">
                  <c:v>31.686999999999994</c:v>
                </c:pt>
                <c:pt idx="25">
                  <c:v>31.686999999999994</c:v>
                </c:pt>
                <c:pt idx="26">
                  <c:v>31.686999999999994</c:v>
                </c:pt>
                <c:pt idx="27">
                  <c:v>31.686999999999994</c:v>
                </c:pt>
                <c:pt idx="28">
                  <c:v>31.686999999999994</c:v>
                </c:pt>
                <c:pt idx="29">
                  <c:v>31.686999999999994</c:v>
                </c:pt>
                <c:pt idx="30">
                  <c:v>31.686999999999994</c:v>
                </c:pt>
                <c:pt idx="31">
                  <c:v>31.686999999999994</c:v>
                </c:pt>
                <c:pt idx="32">
                  <c:v>31.686999999999994</c:v>
                </c:pt>
                <c:pt idx="33">
                  <c:v>31.686999999999994</c:v>
                </c:pt>
                <c:pt idx="34">
                  <c:v>31.686999999999994</c:v>
                </c:pt>
                <c:pt idx="35">
                  <c:v>31.686999999999994</c:v>
                </c:pt>
                <c:pt idx="36">
                  <c:v>31.686999999999994</c:v>
                </c:pt>
                <c:pt idx="37">
                  <c:v>31.686999999999994</c:v>
                </c:pt>
                <c:pt idx="38">
                  <c:v>31.686999999999994</c:v>
                </c:pt>
                <c:pt idx="39">
                  <c:v>31.686999999999994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WC</a:t>
            </a:r>
            <a:r>
              <a:rPr lang="en-US" baseline="0"/>
              <a:t> 2026</a:t>
            </a:r>
            <a:endParaRPr lang="en-US"/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CHART'!$B$5:$B$44</c:f>
              <c:numCache>
                <c:formatCode>0</c:formatCode>
                <c:ptCount val="4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</c:numCache>
            </c:numRef>
          </c:cat>
          <c:val>
            <c:numRef>
              <c:f>'PGX5 - CHART'!$C$5:$C$44</c:f>
              <c:numCache>
                <c:formatCode>0.00</c:formatCode>
                <c:ptCount val="40"/>
                <c:pt idx="0">
                  <c:v>0</c:v>
                </c:pt>
                <c:pt idx="1">
                  <c:v>-60.606060606060609</c:v>
                </c:pt>
                <c:pt idx="2">
                  <c:v>63.605509641873276</c:v>
                </c:pt>
                <c:pt idx="3">
                  <c:v>69.103622646297694</c:v>
                </c:pt>
                <c:pt idx="4">
                  <c:v>64.949953360814405</c:v>
                </c:pt>
                <c:pt idx="5">
                  <c:v>55.377927934817841</c:v>
                </c:pt>
                <c:pt idx="6">
                  <c:v>58.075000837146312</c:v>
                </c:pt>
                <c:pt idx="7">
                  <c:v>-75.788239625144783</c:v>
                </c:pt>
                <c:pt idx="8">
                  <c:v>-71.195012981196612</c:v>
                </c:pt>
                <c:pt idx="9">
                  <c:v>49.812345930916742</c:v>
                </c:pt>
                <c:pt idx="10">
                  <c:v>0</c:v>
                </c:pt>
                <c:pt idx="11">
                  <c:v>-69.89909376602813</c:v>
                </c:pt>
                <c:pt idx="12">
                  <c:v>51.479623481501456</c:v>
                </c:pt>
                <c:pt idx="13">
                  <c:v>51.22940131160955</c:v>
                </c:pt>
                <c:pt idx="14">
                  <c:v>84.539787534779364</c:v>
                </c:pt>
                <c:pt idx="15">
                  <c:v>-77.011197921292521</c:v>
                </c:pt>
                <c:pt idx="16">
                  <c:v>0</c:v>
                </c:pt>
                <c:pt idx="17">
                  <c:v>68.061096519239754</c:v>
                </c:pt>
                <c:pt idx="18">
                  <c:v>224.81817654787059</c:v>
                </c:pt>
                <c:pt idx="19">
                  <c:v>-90.094111566493609</c:v>
                </c:pt>
                <c:pt idx="20">
                  <c:v>73.817654768398995</c:v>
                </c:pt>
                <c:pt idx="21">
                  <c:v>115.26966850944549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CHART'!$B$5:$B$44</c:f>
              <c:numCache>
                <c:formatCode>0</c:formatCode>
                <c:ptCount val="4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</c:numCache>
            </c:numRef>
          </c:cat>
          <c:val>
            <c:numRef>
              <c:f>'PGX5 - CHART'!$D$5:$D$44</c:f>
              <c:numCache>
                <c:formatCode>0.00</c:formatCode>
                <c:ptCount val="40"/>
                <c:pt idx="0">
                  <c:v>0</c:v>
                </c:pt>
                <c:pt idx="1">
                  <c:v>-60.606060606060609</c:v>
                </c:pt>
                <c:pt idx="2">
                  <c:v>2.9994490358126669</c:v>
                </c:pt>
                <c:pt idx="3">
                  <c:v>72.103071682110368</c:v>
                </c:pt>
                <c:pt idx="4">
                  <c:v>137.05302504292479</c:v>
                </c:pt>
                <c:pt idx="5">
                  <c:v>192.43095297774263</c:v>
                </c:pt>
                <c:pt idx="6">
                  <c:v>250.50595381488895</c:v>
                </c:pt>
                <c:pt idx="7">
                  <c:v>174.71771418974419</c:v>
                </c:pt>
                <c:pt idx="8">
                  <c:v>103.52270120854757</c:v>
                </c:pt>
                <c:pt idx="9">
                  <c:v>153.33504713946431</c:v>
                </c:pt>
                <c:pt idx="10">
                  <c:v>153.33504713946431</c:v>
                </c:pt>
                <c:pt idx="11">
                  <c:v>83.435953373436178</c:v>
                </c:pt>
                <c:pt idx="12">
                  <c:v>134.91557685493763</c:v>
                </c:pt>
                <c:pt idx="13">
                  <c:v>186.14497816654716</c:v>
                </c:pt>
                <c:pt idx="14">
                  <c:v>270.68476570132651</c:v>
                </c:pt>
                <c:pt idx="15">
                  <c:v>193.67356778003398</c:v>
                </c:pt>
                <c:pt idx="16">
                  <c:v>193.67356778003398</c:v>
                </c:pt>
                <c:pt idx="17">
                  <c:v>261.73466429927373</c:v>
                </c:pt>
                <c:pt idx="18">
                  <c:v>486.55284084714435</c:v>
                </c:pt>
                <c:pt idx="19">
                  <c:v>396.45872928065074</c:v>
                </c:pt>
                <c:pt idx="20">
                  <c:v>470.27638404904974</c:v>
                </c:pt>
                <c:pt idx="21">
                  <c:v>585.54605255849526</c:v>
                </c:pt>
                <c:pt idx="22">
                  <c:v>585.54605255849526</c:v>
                </c:pt>
                <c:pt idx="23">
                  <c:v>585.54605255849526</c:v>
                </c:pt>
                <c:pt idx="24">
                  <c:v>585.54605255849526</c:v>
                </c:pt>
                <c:pt idx="25">
                  <c:v>585.54605255849526</c:v>
                </c:pt>
                <c:pt idx="26">
                  <c:v>585.54605255849526</c:v>
                </c:pt>
                <c:pt idx="27">
                  <c:v>585.54605255849526</c:v>
                </c:pt>
                <c:pt idx="28">
                  <c:v>585.54605255849526</c:v>
                </c:pt>
                <c:pt idx="29">
                  <c:v>585.54605255849526</c:v>
                </c:pt>
                <c:pt idx="30">
                  <c:v>585.54605255849526</c:v>
                </c:pt>
                <c:pt idx="31">
                  <c:v>585.54605255849526</c:v>
                </c:pt>
                <c:pt idx="32">
                  <c:v>585.54605255849526</c:v>
                </c:pt>
                <c:pt idx="33">
                  <c:v>585.54605255849526</c:v>
                </c:pt>
                <c:pt idx="34">
                  <c:v>585.54605255849526</c:v>
                </c:pt>
                <c:pt idx="35">
                  <c:v>585.54605255849526</c:v>
                </c:pt>
                <c:pt idx="36">
                  <c:v>585.54605255849526</c:v>
                </c:pt>
                <c:pt idx="37">
                  <c:v>585.54605255849526</c:v>
                </c:pt>
                <c:pt idx="38">
                  <c:v>585.54605255849526</c:v>
                </c:pt>
                <c:pt idx="39">
                  <c:v>585.54605255849526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WC 2026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CHART'!$B$5:$B$66</c:f>
              <c:numCache>
                <c:formatCode>0</c:formatCode>
                <c:ptCount val="6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</c:numCache>
            </c:numRef>
          </c:cat>
          <c:val>
            <c:numRef>
              <c:f>'PXCS - CHART'!$C$5:$C$66</c:f>
              <c:numCache>
                <c:formatCode>0.00</c:formatCode>
                <c:ptCount val="62"/>
                <c:pt idx="0">
                  <c:v>0</c:v>
                </c:pt>
                <c:pt idx="1">
                  <c:v>1.1615040000000001</c:v>
                </c:pt>
                <c:pt idx="2">
                  <c:v>-0.99900000000000011</c:v>
                </c:pt>
                <c:pt idx="3">
                  <c:v>1.553112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1.6183800000000002</c:v>
                </c:pt>
                <c:pt idx="7">
                  <c:v>-0.99900000000000011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4.0659299999999998</c:v>
                </c:pt>
                <c:pt idx="12">
                  <c:v>5.5344599999999993</c:v>
                </c:pt>
                <c:pt idx="13">
                  <c:v>-0.99900000000000011</c:v>
                </c:pt>
                <c:pt idx="14">
                  <c:v>-0.99900000000000011</c:v>
                </c:pt>
                <c:pt idx="15">
                  <c:v>1.4878439999999999</c:v>
                </c:pt>
                <c:pt idx="16">
                  <c:v>-0.99900000000000011</c:v>
                </c:pt>
                <c:pt idx="17">
                  <c:v>1.8141839999999998</c:v>
                </c:pt>
                <c:pt idx="18">
                  <c:v>1.1615040000000001</c:v>
                </c:pt>
                <c:pt idx="19">
                  <c:v>-0.99900000000000011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-0.99900000000000011</c:v>
                </c:pt>
                <c:pt idx="23">
                  <c:v>1.4878439999999999</c:v>
                </c:pt>
                <c:pt idx="24">
                  <c:v>1.226772</c:v>
                </c:pt>
                <c:pt idx="25">
                  <c:v>-0.99900000000000011</c:v>
                </c:pt>
                <c:pt idx="26">
                  <c:v>-0.99900000000000011</c:v>
                </c:pt>
                <c:pt idx="27">
                  <c:v>2.5973999999999999</c:v>
                </c:pt>
                <c:pt idx="28">
                  <c:v>2.0099879999999994</c:v>
                </c:pt>
                <c:pt idx="29">
                  <c:v>1.1615040000000001</c:v>
                </c:pt>
                <c:pt idx="30">
                  <c:v>-0.99900000000000011</c:v>
                </c:pt>
                <c:pt idx="31">
                  <c:v>-0.99900000000000011</c:v>
                </c:pt>
                <c:pt idx="32">
                  <c:v>-0.99900000000000011</c:v>
                </c:pt>
                <c:pt idx="33">
                  <c:v>2.4342299999999999</c:v>
                </c:pt>
                <c:pt idx="34">
                  <c:v>1.4878439999999999</c:v>
                </c:pt>
                <c:pt idx="35">
                  <c:v>-0.99900000000000011</c:v>
                </c:pt>
                <c:pt idx="36">
                  <c:v>1.1615040000000001</c:v>
                </c:pt>
                <c:pt idx="37">
                  <c:v>2.1405239999999996</c:v>
                </c:pt>
                <c:pt idx="38">
                  <c:v>-0.99900000000000011</c:v>
                </c:pt>
                <c:pt idx="39">
                  <c:v>1.1615040000000001</c:v>
                </c:pt>
                <c:pt idx="40">
                  <c:v>2.2710599999999999</c:v>
                </c:pt>
                <c:pt idx="41">
                  <c:v>2.4342299999999999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CHART'!$B$5:$B$66</c:f>
              <c:numCache>
                <c:formatCode>0</c:formatCode>
                <c:ptCount val="6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</c:numCache>
            </c:numRef>
          </c:cat>
          <c:val>
            <c:numRef>
              <c:f>'PXCS - CHART'!$D$5:$D$66</c:f>
              <c:numCache>
                <c:formatCode>0.00</c:formatCode>
                <c:ptCount val="62"/>
                <c:pt idx="0">
                  <c:v>0</c:v>
                </c:pt>
                <c:pt idx="1">
                  <c:v>1.1615040000000001</c:v>
                </c:pt>
                <c:pt idx="2">
                  <c:v>0.16250399999999998</c:v>
                </c:pt>
                <c:pt idx="3">
                  <c:v>1.715616</c:v>
                </c:pt>
                <c:pt idx="4">
                  <c:v>0.71661599999999992</c:v>
                </c:pt>
                <c:pt idx="5">
                  <c:v>-0.28238400000000019</c:v>
                </c:pt>
                <c:pt idx="6">
                  <c:v>1.335996</c:v>
                </c:pt>
                <c:pt idx="7">
                  <c:v>0.33699599999999985</c:v>
                </c:pt>
                <c:pt idx="8">
                  <c:v>-0.66200400000000026</c:v>
                </c:pt>
                <c:pt idx="9">
                  <c:v>-1.6610040000000004</c:v>
                </c:pt>
                <c:pt idx="10">
                  <c:v>-2.6600040000000007</c:v>
                </c:pt>
                <c:pt idx="11">
                  <c:v>1.4059259999999991</c:v>
                </c:pt>
                <c:pt idx="12">
                  <c:v>6.9403859999999984</c:v>
                </c:pt>
                <c:pt idx="13">
                  <c:v>5.9413859999999978</c:v>
                </c:pt>
                <c:pt idx="14">
                  <c:v>4.9423859999999973</c:v>
                </c:pt>
                <c:pt idx="15">
                  <c:v>6.4302299999999972</c:v>
                </c:pt>
                <c:pt idx="16">
                  <c:v>5.4312299999999976</c:v>
                </c:pt>
                <c:pt idx="17">
                  <c:v>7.2454139999999976</c:v>
                </c:pt>
                <c:pt idx="18">
                  <c:v>8.4069179999999974</c:v>
                </c:pt>
                <c:pt idx="19">
                  <c:v>7.4079179999999969</c:v>
                </c:pt>
                <c:pt idx="20">
                  <c:v>6.4089179999999963</c:v>
                </c:pt>
                <c:pt idx="21">
                  <c:v>5.4099179999999958</c:v>
                </c:pt>
                <c:pt idx="22">
                  <c:v>4.4109179999999952</c:v>
                </c:pt>
                <c:pt idx="23">
                  <c:v>5.8987619999999952</c:v>
                </c:pt>
                <c:pt idx="24">
                  <c:v>7.1255339999999947</c:v>
                </c:pt>
                <c:pt idx="25">
                  <c:v>6.1265339999999942</c:v>
                </c:pt>
                <c:pt idx="26">
                  <c:v>5.1275339999999936</c:v>
                </c:pt>
                <c:pt idx="27">
                  <c:v>7.724933999999994</c:v>
                </c:pt>
                <c:pt idx="28">
                  <c:v>9.7349219999999939</c:v>
                </c:pt>
                <c:pt idx="29">
                  <c:v>10.896425999999995</c:v>
                </c:pt>
                <c:pt idx="30">
                  <c:v>9.8974259999999941</c:v>
                </c:pt>
                <c:pt idx="31">
                  <c:v>8.8984259999999935</c:v>
                </c:pt>
                <c:pt idx="32">
                  <c:v>7.899425999999993</c:v>
                </c:pt>
                <c:pt idx="33">
                  <c:v>10.333655999999992</c:v>
                </c:pt>
                <c:pt idx="34">
                  <c:v>11.821499999999993</c:v>
                </c:pt>
                <c:pt idx="35">
                  <c:v>10.822499999999993</c:v>
                </c:pt>
                <c:pt idx="36">
                  <c:v>11.984003999999993</c:v>
                </c:pt>
                <c:pt idx="37">
                  <c:v>14.124527999999993</c:v>
                </c:pt>
                <c:pt idx="38">
                  <c:v>13.125527999999992</c:v>
                </c:pt>
                <c:pt idx="39">
                  <c:v>14.287031999999993</c:v>
                </c:pt>
                <c:pt idx="40">
                  <c:v>16.558091999999991</c:v>
                </c:pt>
                <c:pt idx="41">
                  <c:v>18.992321999999991</c:v>
                </c:pt>
                <c:pt idx="42">
                  <c:v>18.992321999999991</c:v>
                </c:pt>
                <c:pt idx="43">
                  <c:v>18.992321999999991</c:v>
                </c:pt>
                <c:pt idx="44">
                  <c:v>18.992321999999991</c:v>
                </c:pt>
                <c:pt idx="45">
                  <c:v>18.992321999999991</c:v>
                </c:pt>
                <c:pt idx="46">
                  <c:v>18.992321999999991</c:v>
                </c:pt>
                <c:pt idx="47">
                  <c:v>18.992321999999991</c:v>
                </c:pt>
                <c:pt idx="48">
                  <c:v>18.992321999999991</c:v>
                </c:pt>
                <c:pt idx="49">
                  <c:v>18.992321999999991</c:v>
                </c:pt>
                <c:pt idx="50">
                  <c:v>18.992321999999991</c:v>
                </c:pt>
                <c:pt idx="51">
                  <c:v>18.992321999999991</c:v>
                </c:pt>
                <c:pt idx="52">
                  <c:v>18.992321999999991</c:v>
                </c:pt>
                <c:pt idx="53">
                  <c:v>18.992321999999991</c:v>
                </c:pt>
                <c:pt idx="54">
                  <c:v>18.992321999999991</c:v>
                </c:pt>
                <c:pt idx="55">
                  <c:v>18.992321999999991</c:v>
                </c:pt>
                <c:pt idx="56">
                  <c:v>18.992321999999991</c:v>
                </c:pt>
                <c:pt idx="57">
                  <c:v>18.992321999999991</c:v>
                </c:pt>
                <c:pt idx="58">
                  <c:v>18.992321999999991</c:v>
                </c:pt>
                <c:pt idx="59">
                  <c:v>18.992321999999991</c:v>
                </c:pt>
                <c:pt idx="60">
                  <c:v>18.992321999999991</c:v>
                </c:pt>
                <c:pt idx="61">
                  <c:v>18.992321999999991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83820</xdr:colOff>
      <xdr:row>1</xdr:row>
      <xdr:rowOff>175260</xdr:rowOff>
    </xdr:from>
    <xdr:to>
      <xdr:col>4</xdr:col>
      <xdr:colOff>569594</xdr:colOff>
      <xdr:row>2</xdr:row>
      <xdr:rowOff>350520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B006A1-2203-461D-92DE-5902A3B19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23660" y="365760"/>
          <a:ext cx="485774" cy="746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1</xdr:row>
      <xdr:rowOff>38100</xdr:rowOff>
    </xdr:from>
    <xdr:to>
      <xdr:col>5</xdr:col>
      <xdr:colOff>636270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642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</xdr:row>
      <xdr:rowOff>41909</xdr:rowOff>
    </xdr:from>
    <xdr:to>
      <xdr:col>2</xdr:col>
      <xdr:colOff>944880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9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560070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1685925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1D314-0103-43E1-B81D-823EF623F872}">
  <dimension ref="B1:I28"/>
  <sheetViews>
    <sheetView showGridLines="0" workbookViewId="0">
      <pane ySplit="5" topLeftCell="A8" activePane="bottomLeft" state="frozen"/>
      <selection pane="bottomLeft" activeCell="E26" sqref="E26"/>
    </sheetView>
  </sheetViews>
  <sheetFormatPr defaultRowHeight="14.4" x14ac:dyDescent="0.3"/>
  <cols>
    <col min="1" max="1" width="9.5546875" style="157" customWidth="1"/>
    <col min="2" max="2" width="32.6640625" style="157" customWidth="1"/>
    <col min="3" max="3" width="20.109375" style="157" customWidth="1"/>
    <col min="4" max="4" width="14.109375" style="157" customWidth="1"/>
    <col min="5" max="5" width="9.6640625" style="157" customWidth="1"/>
    <col min="6" max="6" width="18.21875" style="10" customWidth="1"/>
    <col min="7" max="7" width="12.6640625" style="157" customWidth="1"/>
    <col min="8" max="8" width="14.21875" style="10" bestFit="1" customWidth="1"/>
    <col min="9" max="9" width="19.109375" style="10" bestFit="1" customWidth="1"/>
    <col min="10" max="10" width="11.5546875" style="157" customWidth="1"/>
    <col min="11" max="11" width="12.33203125" style="157" customWidth="1"/>
    <col min="12" max="16384" width="8.88671875" style="157"/>
  </cols>
  <sheetData>
    <row r="1" spans="2:9" ht="15" thickBot="1" x14ac:dyDescent="0.35"/>
    <row r="2" spans="2:9" ht="45" customHeight="1" x14ac:dyDescent="0.85">
      <c r="B2" s="259" t="s">
        <v>105</v>
      </c>
      <c r="C2" s="240"/>
      <c r="D2" s="241"/>
      <c r="E2" s="169"/>
      <c r="F2" s="170" t="s">
        <v>14</v>
      </c>
      <c r="G2" s="171">
        <v>250</v>
      </c>
      <c r="H2" s="172" t="s">
        <v>69</v>
      </c>
      <c r="I2" s="173">
        <f>G2+H28</f>
        <v>206.33333333333331</v>
      </c>
    </row>
    <row r="3" spans="2:9" ht="45" customHeight="1" thickBot="1" x14ac:dyDescent="0.35">
      <c r="B3" s="260" t="s">
        <v>70</v>
      </c>
      <c r="C3" s="242"/>
      <c r="D3" s="243"/>
      <c r="E3" s="174"/>
      <c r="F3" s="175" t="s">
        <v>71</v>
      </c>
      <c r="G3" s="176">
        <f>E28</f>
        <v>15</v>
      </c>
      <c r="H3" s="177" t="s">
        <v>72</v>
      </c>
      <c r="I3" s="178">
        <f>G3+I28</f>
        <v>15.879999999999999</v>
      </c>
    </row>
    <row r="4" spans="2:9" ht="15" thickBot="1" x14ac:dyDescent="0.35"/>
    <row r="5" spans="2:9" ht="16.2" thickBot="1" x14ac:dyDescent="0.35">
      <c r="B5" s="179" t="s">
        <v>73</v>
      </c>
      <c r="C5" s="180" t="s">
        <v>74</v>
      </c>
      <c r="D5" s="181" t="s">
        <v>75</v>
      </c>
      <c r="E5" s="181" t="s">
        <v>76</v>
      </c>
      <c r="F5" s="181" t="s">
        <v>77</v>
      </c>
      <c r="G5" s="181" t="s">
        <v>78</v>
      </c>
      <c r="H5" s="181" t="s">
        <v>79</v>
      </c>
      <c r="I5" s="182" t="s">
        <v>80</v>
      </c>
    </row>
    <row r="6" spans="2:9" x14ac:dyDescent="0.3">
      <c r="B6" s="183" t="s">
        <v>101</v>
      </c>
      <c r="C6" s="184" t="s">
        <v>103</v>
      </c>
      <c r="D6" s="185">
        <v>2.92</v>
      </c>
      <c r="E6" s="186">
        <v>2</v>
      </c>
      <c r="F6" s="187">
        <f>SUM(G2/G3)*E6</f>
        <v>33.333333333333336</v>
      </c>
      <c r="G6" s="188"/>
      <c r="H6" s="189">
        <f>IF(G6="w",(D6-1)*F6,-F6)</f>
        <v>-33.333333333333336</v>
      </c>
      <c r="I6" s="190">
        <f>IF(G6="w",E6*D6,-E6)</f>
        <v>-2</v>
      </c>
    </row>
    <row r="7" spans="2:9" x14ac:dyDescent="0.3">
      <c r="B7" s="191" t="s">
        <v>101</v>
      </c>
      <c r="C7" s="192" t="s">
        <v>97</v>
      </c>
      <c r="D7" s="193">
        <v>2.58</v>
      </c>
      <c r="E7" s="194">
        <v>2</v>
      </c>
      <c r="F7" s="195">
        <f>SUM(G2/G3)*E7</f>
        <v>33.333333333333336</v>
      </c>
      <c r="G7" s="196"/>
      <c r="H7" s="197">
        <f t="shared" ref="H7:H8" si="0">IF(G7="w",(D7-1)*F7,-F7)</f>
        <v>-33.333333333333336</v>
      </c>
      <c r="I7" s="198">
        <f t="shared" ref="I7:I8" si="1">IF(G7="w",E7*D7,-E7)</f>
        <v>-2</v>
      </c>
    </row>
    <row r="8" spans="2:9" ht="15" thickBot="1" x14ac:dyDescent="0.35">
      <c r="B8" s="203" t="s">
        <v>102</v>
      </c>
      <c r="C8" s="204" t="s">
        <v>81</v>
      </c>
      <c r="D8" s="205">
        <v>7.53</v>
      </c>
      <c r="E8" s="206">
        <v>0.5</v>
      </c>
      <c r="F8" s="200">
        <f>SUM(G2/G3)*E8</f>
        <v>8.3333333333333339</v>
      </c>
      <c r="G8" s="207"/>
      <c r="H8" s="208">
        <f t="shared" si="0"/>
        <v>-8.3333333333333339</v>
      </c>
      <c r="I8" s="209">
        <f t="shared" si="1"/>
        <v>-0.5</v>
      </c>
    </row>
    <row r="9" spans="2:9" ht="15" thickBot="1" x14ac:dyDescent="0.35">
      <c r="B9" s="210"/>
      <c r="C9" s="211"/>
      <c r="D9" s="212" t="s">
        <v>82</v>
      </c>
      <c r="E9" s="213">
        <f>SUM(E6:E8)</f>
        <v>4.5</v>
      </c>
      <c r="F9" s="214">
        <f>SUM(F6:F7)</f>
        <v>66.666666666666671</v>
      </c>
      <c r="G9" s="215"/>
      <c r="H9" s="216">
        <f>SUM(H6:H7)</f>
        <v>-66.666666666666671</v>
      </c>
      <c r="I9" s="217">
        <f>SUM(I6:I8)</f>
        <v>-4.5</v>
      </c>
    </row>
    <row r="10" spans="2:9" ht="15" thickBot="1" x14ac:dyDescent="0.35">
      <c r="B10" s="210"/>
      <c r="C10" s="211"/>
      <c r="D10" s="218"/>
      <c r="E10" s="123"/>
      <c r="F10" s="219"/>
      <c r="G10" s="10"/>
      <c r="H10" s="220"/>
      <c r="I10" s="220"/>
    </row>
    <row r="11" spans="2:9" x14ac:dyDescent="0.3">
      <c r="B11" s="183" t="s">
        <v>83</v>
      </c>
      <c r="C11" s="184" t="s">
        <v>84</v>
      </c>
      <c r="D11" s="185">
        <v>1.92</v>
      </c>
      <c r="E11" s="186">
        <v>1</v>
      </c>
      <c r="F11" s="187">
        <f>SUM(G2/G3)*E11</f>
        <v>16.666666666666668</v>
      </c>
      <c r="G11" s="188" t="s">
        <v>110</v>
      </c>
      <c r="H11" s="189">
        <f t="shared" ref="H11:H14" si="2">IF(G11="w",(D11-1)*F11,-F11)</f>
        <v>15.333333333333334</v>
      </c>
      <c r="I11" s="190">
        <f>IF(G11="w",E11*D11,-E11)</f>
        <v>1.92</v>
      </c>
    </row>
    <row r="12" spans="2:9" x14ac:dyDescent="0.3">
      <c r="B12" s="191" t="s">
        <v>85</v>
      </c>
      <c r="C12" s="192" t="s">
        <v>86</v>
      </c>
      <c r="D12" s="193">
        <v>1.81</v>
      </c>
      <c r="E12" s="194">
        <v>1</v>
      </c>
      <c r="F12" s="195">
        <f>SUM(G2/G3)*E12</f>
        <v>16.666666666666668</v>
      </c>
      <c r="G12" s="196" t="s">
        <v>110</v>
      </c>
      <c r="H12" s="197">
        <f t="shared" si="2"/>
        <v>13.500000000000002</v>
      </c>
      <c r="I12" s="198">
        <f>IF(G12="w",E12*D12,-E12)</f>
        <v>1.81</v>
      </c>
    </row>
    <row r="13" spans="2:9" x14ac:dyDescent="0.3">
      <c r="B13" s="199" t="s">
        <v>87</v>
      </c>
      <c r="C13" s="1" t="s">
        <v>88</v>
      </c>
      <c r="D13" s="118">
        <v>1.82</v>
      </c>
      <c r="E13" s="2">
        <v>1</v>
      </c>
      <c r="F13" s="200">
        <f>SUM(G2/G3)*E13</f>
        <v>16.666666666666668</v>
      </c>
      <c r="G13" s="129" t="s">
        <v>110</v>
      </c>
      <c r="H13" s="201">
        <f t="shared" si="2"/>
        <v>13.666666666666668</v>
      </c>
      <c r="I13" s="202">
        <f>IF(G13="w",E13*D13,-E13)</f>
        <v>1.82</v>
      </c>
    </row>
    <row r="14" spans="2:9" ht="15" thickBot="1" x14ac:dyDescent="0.35">
      <c r="B14" s="203" t="s">
        <v>89</v>
      </c>
      <c r="C14" s="204" t="s">
        <v>81</v>
      </c>
      <c r="D14" s="205">
        <v>6.33</v>
      </c>
      <c r="E14" s="206">
        <v>1</v>
      </c>
      <c r="F14" s="222">
        <f>SUM(G2/G3)*E14</f>
        <v>16.666666666666668</v>
      </c>
      <c r="G14" s="207" t="s">
        <v>110</v>
      </c>
      <c r="H14" s="208">
        <f t="shared" si="2"/>
        <v>88.833333333333343</v>
      </c>
      <c r="I14" s="209">
        <f t="shared" ref="I14" si="3">IF(G14="w",E14*D14,-E14)</f>
        <v>6.33</v>
      </c>
    </row>
    <row r="15" spans="2:9" ht="15" thickBot="1" x14ac:dyDescent="0.35">
      <c r="B15" s="210"/>
      <c r="C15" s="211"/>
      <c r="D15" s="212" t="s">
        <v>90</v>
      </c>
      <c r="E15" s="213">
        <f>SUM(E11:E14)</f>
        <v>4</v>
      </c>
      <c r="F15" s="214">
        <f>SUM(F11:F13)</f>
        <v>50</v>
      </c>
      <c r="G15" s="215"/>
      <c r="H15" s="216">
        <f>SUM(H11:H14)</f>
        <v>131.33333333333334</v>
      </c>
      <c r="I15" s="217">
        <f>SUM(I11:I14)</f>
        <v>11.879999999999999</v>
      </c>
    </row>
    <row r="16" spans="2:9" ht="15" thickBot="1" x14ac:dyDescent="0.35">
      <c r="B16" s="210"/>
      <c r="C16" s="211"/>
      <c r="D16" s="218"/>
      <c r="E16" s="123"/>
      <c r="F16" s="219"/>
      <c r="G16" s="10"/>
      <c r="H16" s="220"/>
      <c r="I16" s="220"/>
    </row>
    <row r="17" spans="2:9" x14ac:dyDescent="0.3">
      <c r="B17" s="244" t="s">
        <v>91</v>
      </c>
      <c r="C17" s="245" t="s">
        <v>92</v>
      </c>
      <c r="D17" s="246">
        <v>7.6</v>
      </c>
      <c r="E17" s="247">
        <v>1.5</v>
      </c>
      <c r="F17" s="248">
        <f>SUM(G2/G3)*E17</f>
        <v>25</v>
      </c>
      <c r="G17" s="249"/>
      <c r="H17" s="221">
        <f t="shared" ref="H17:H19" si="4">IF(G17="w",(D17-1)*F17,-F17)</f>
        <v>-25</v>
      </c>
      <c r="I17" s="250">
        <f>IF(G17="w",E17*D17,-E17)</f>
        <v>-1.5</v>
      </c>
    </row>
    <row r="18" spans="2:9" x14ac:dyDescent="0.3">
      <c r="B18" s="191" t="s">
        <v>91</v>
      </c>
      <c r="C18" s="230" t="s">
        <v>93</v>
      </c>
      <c r="D18" s="231">
        <v>9.4</v>
      </c>
      <c r="E18" s="194">
        <v>1</v>
      </c>
      <c r="F18" s="195">
        <f>SUM(G2/G3)*E18</f>
        <v>16.666666666666668</v>
      </c>
      <c r="G18" s="196"/>
      <c r="H18" s="197">
        <f t="shared" si="4"/>
        <v>-16.666666666666668</v>
      </c>
      <c r="I18" s="198">
        <f>IF(G18="w",E18*D18,-E18)</f>
        <v>-1</v>
      </c>
    </row>
    <row r="19" spans="2:9" x14ac:dyDescent="0.3">
      <c r="B19" s="199" t="s">
        <v>91</v>
      </c>
      <c r="C19" s="49" t="s">
        <v>94</v>
      </c>
      <c r="D19" s="119">
        <v>29</v>
      </c>
      <c r="E19" s="2">
        <v>1</v>
      </c>
      <c r="F19" s="200">
        <f>SUM(G2/G3)*E19</f>
        <v>16.666666666666668</v>
      </c>
      <c r="G19" s="196"/>
      <c r="H19" s="201">
        <f t="shared" si="4"/>
        <v>-16.666666666666668</v>
      </c>
      <c r="I19" s="202">
        <f>IF(G19="w",E19*D19,-E19)</f>
        <v>-1</v>
      </c>
    </row>
    <row r="20" spans="2:9" ht="15" thickBot="1" x14ac:dyDescent="0.35">
      <c r="B20" s="251" t="s">
        <v>91</v>
      </c>
      <c r="C20" s="252" t="s">
        <v>104</v>
      </c>
      <c r="D20" s="253">
        <v>36</v>
      </c>
      <c r="E20" s="254">
        <v>1</v>
      </c>
      <c r="F20" s="255">
        <f>SUM(G2/G3)*E20</f>
        <v>16.666666666666668</v>
      </c>
      <c r="G20" s="256"/>
      <c r="H20" s="257">
        <f t="shared" ref="H20" si="5">IF(G20="w",(D20-1)*F20,-F20)</f>
        <v>-16.666666666666668</v>
      </c>
      <c r="I20" s="258">
        <f>IF(G20="w",E20*D20,-E20)</f>
        <v>-1</v>
      </c>
    </row>
    <row r="21" spans="2:9" ht="15" thickBot="1" x14ac:dyDescent="0.35">
      <c r="B21" s="227"/>
      <c r="C21" s="211"/>
      <c r="D21" s="212" t="s">
        <v>90</v>
      </c>
      <c r="E21" s="213">
        <f>SUM(E17:E19)</f>
        <v>3.5</v>
      </c>
      <c r="F21" s="214">
        <f>SUM(F17:F19)</f>
        <v>58.333333333333343</v>
      </c>
      <c r="G21" s="215"/>
      <c r="H21" s="216">
        <f>SUM(H17:H19)</f>
        <v>-58.333333333333343</v>
      </c>
      <c r="I21" s="217">
        <f>SUM(I17:I19)</f>
        <v>-3.5</v>
      </c>
    </row>
    <row r="22" spans="2:9" ht="15" thickBot="1" x14ac:dyDescent="0.35">
      <c r="D22" s="228"/>
    </row>
    <row r="23" spans="2:9" x14ac:dyDescent="0.3">
      <c r="B23" s="183" t="s">
        <v>95</v>
      </c>
      <c r="C23" s="223" t="s">
        <v>96</v>
      </c>
      <c r="D23" s="224">
        <v>6</v>
      </c>
      <c r="E23" s="186">
        <v>1</v>
      </c>
      <c r="F23" s="187">
        <f>SUM(G2/G3)*E23</f>
        <v>16.666666666666668</v>
      </c>
      <c r="G23" s="188"/>
      <c r="H23" s="189">
        <f t="shared" ref="H23:H25" si="6">IF(G23="w",(D23-1)*F23,-F23)</f>
        <v>-16.666666666666668</v>
      </c>
      <c r="I23" s="229">
        <f>IF(G23="w",E23*D23,-E23)</f>
        <v>-1</v>
      </c>
    </row>
    <row r="24" spans="2:9" x14ac:dyDescent="0.3">
      <c r="B24" s="191" t="s">
        <v>95</v>
      </c>
      <c r="C24" s="230" t="s">
        <v>97</v>
      </c>
      <c r="D24" s="231">
        <v>6.2</v>
      </c>
      <c r="E24" s="194">
        <v>1</v>
      </c>
      <c r="F24" s="195">
        <f>SUM(G2/G3)*E24</f>
        <v>16.666666666666668</v>
      </c>
      <c r="G24" s="196"/>
      <c r="H24" s="197">
        <f t="shared" si="6"/>
        <v>-16.666666666666668</v>
      </c>
      <c r="I24" s="232">
        <f>IF(G24="w",E24*D24,-E24)</f>
        <v>-1</v>
      </c>
    </row>
    <row r="25" spans="2:9" ht="15" thickBot="1" x14ac:dyDescent="0.35">
      <c r="B25" s="203" t="s">
        <v>95</v>
      </c>
      <c r="C25" s="225" t="s">
        <v>98</v>
      </c>
      <c r="D25" s="226">
        <v>10.5</v>
      </c>
      <c r="E25" s="206">
        <v>1</v>
      </c>
      <c r="F25" s="222">
        <f>SUM(G2/G3)*E25</f>
        <v>16.666666666666668</v>
      </c>
      <c r="G25" s="207"/>
      <c r="H25" s="208">
        <f t="shared" si="6"/>
        <v>-16.666666666666668</v>
      </c>
      <c r="I25" s="233">
        <f>IF(G25="w",E25*D25,-E25)</f>
        <v>-1</v>
      </c>
    </row>
    <row r="26" spans="2:9" ht="15" thickBot="1" x14ac:dyDescent="0.35">
      <c r="B26" s="227"/>
      <c r="C26" s="211"/>
      <c r="D26" s="234" t="s">
        <v>90</v>
      </c>
      <c r="E26" s="213">
        <f>SUM(E23:E25)</f>
        <v>3</v>
      </c>
      <c r="F26" s="214">
        <f>SUM(F23:F25)</f>
        <v>50</v>
      </c>
      <c r="G26" s="215"/>
      <c r="H26" s="216">
        <f>SUM(H23:H25)</f>
        <v>-50</v>
      </c>
      <c r="I26" s="217">
        <f>SUM(I23:I25)</f>
        <v>-3</v>
      </c>
    </row>
    <row r="27" spans="2:9" ht="15" thickBot="1" x14ac:dyDescent="0.35"/>
    <row r="28" spans="2:9" ht="15" thickBot="1" x14ac:dyDescent="0.35">
      <c r="B28" s="235" t="s">
        <v>99</v>
      </c>
      <c r="D28" s="236" t="s">
        <v>100</v>
      </c>
      <c r="E28" s="237">
        <f>SUM(E9+E15+E21+E26)</f>
        <v>15</v>
      </c>
      <c r="F28" s="237">
        <f>SUM(F9+F15+F21+F26)</f>
        <v>225</v>
      </c>
      <c r="G28" s="238"/>
      <c r="H28" s="237">
        <f>SUM(H9+H15+H21+H26)</f>
        <v>-43.666666666666671</v>
      </c>
      <c r="I28" s="239">
        <f>SUM(I9+I15+I21+I26)</f>
        <v>0.87999999999999901</v>
      </c>
    </row>
  </sheetData>
  <conditionalFormatting sqref="D15 D21">
    <cfRule type="cellIs" dxfId="32" priority="4" operator="equal">
      <formula>"D"</formula>
    </cfRule>
    <cfRule type="cellIs" dxfId="31" priority="5" operator="equal">
      <formula>"L"</formula>
    </cfRule>
    <cfRule type="cellIs" dxfId="30" priority="6" operator="equal">
      <formula>"W"</formula>
    </cfRule>
  </conditionalFormatting>
  <conditionalFormatting sqref="D26">
    <cfRule type="cellIs" dxfId="29" priority="1" operator="equal">
      <formula>"D"</formula>
    </cfRule>
    <cfRule type="cellIs" dxfId="28" priority="2" operator="equal">
      <formula>"L"</formula>
    </cfRule>
    <cfRule type="cellIs" dxfId="27" priority="3" operator="equal">
      <formula>"W"</formula>
    </cfRule>
  </conditionalFormatting>
  <conditionalFormatting sqref="D28">
    <cfRule type="cellIs" dxfId="26" priority="7" operator="equal">
      <formula>"D"</formula>
    </cfRule>
    <cfRule type="cellIs" dxfId="25" priority="8" operator="equal">
      <formula>"L"</formula>
    </cfRule>
    <cfRule type="cellIs" dxfId="24" priority="9" operator="equal">
      <formula>"W"</formula>
    </cfRule>
  </conditionalFormatting>
  <conditionalFormatting sqref="G6:G21 D9 G23:G26">
    <cfRule type="cellIs" dxfId="23" priority="10" operator="equal">
      <formula>"D"</formula>
    </cfRule>
    <cfRule type="cellIs" dxfId="22" priority="11" operator="equal">
      <formula>"L"</formula>
    </cfRule>
    <cfRule type="cellIs" dxfId="21" priority="12" operator="equal">
      <formula>"W"</formula>
    </cfRule>
  </conditionalFormatting>
  <conditionalFormatting sqref="G28">
    <cfRule type="cellIs" dxfId="20" priority="13" operator="equal">
      <formula>"D"</formula>
    </cfRule>
    <cfRule type="cellIs" dxfId="19" priority="14" operator="equal">
      <formula>"L"</formula>
    </cfRule>
    <cfRule type="cellIs" dxfId="18" priority="15" operator="equal">
      <formula>"W"</formula>
    </cfRule>
  </conditionalFormatting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72"/>
  <sheetViews>
    <sheetView showGridLines="0" workbookViewId="0">
      <pane ySplit="6" topLeftCell="A13" activePane="bottomLeft" state="frozen"/>
      <selection pane="bottomLeft" activeCell="K27" sqref="K27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5.777343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2.88671875" style="66" customWidth="1"/>
    <col min="13" max="13" width="7.5546875" style="65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283"/>
      <c r="C2" s="284"/>
      <c r="D2" s="284"/>
      <c r="E2" s="284"/>
      <c r="F2" s="285"/>
      <c r="G2" s="274" t="s">
        <v>27</v>
      </c>
      <c r="H2" s="72" t="s">
        <v>28</v>
      </c>
      <c r="I2" s="73">
        <v>75</v>
      </c>
      <c r="J2" s="72" t="s">
        <v>36</v>
      </c>
      <c r="K2" s="73">
        <f>N46+I2</f>
        <v>106.687</v>
      </c>
      <c r="L2" s="277" t="s">
        <v>30</v>
      </c>
      <c r="M2" s="278"/>
      <c r="N2" s="74">
        <f>I46</f>
        <v>100</v>
      </c>
    </row>
    <row r="3" spans="2:15" ht="30" customHeight="1" x14ac:dyDescent="0.3">
      <c r="B3" s="286"/>
      <c r="C3" s="287"/>
      <c r="D3" s="287"/>
      <c r="E3" s="287"/>
      <c r="F3" s="288"/>
      <c r="G3" s="275"/>
      <c r="H3" s="75" t="s">
        <v>16</v>
      </c>
      <c r="I3" s="76">
        <v>46184</v>
      </c>
      <c r="J3" s="77" t="s">
        <v>31</v>
      </c>
      <c r="K3" s="84">
        <f>K2-I2</f>
        <v>31.686999999999998</v>
      </c>
      <c r="L3" s="279" t="s">
        <v>211</v>
      </c>
      <c r="M3" s="280"/>
      <c r="N3" s="79">
        <f>K3/N2*100</f>
        <v>31.686999999999998</v>
      </c>
    </row>
    <row r="4" spans="2:15" ht="30" customHeight="1" thickBot="1" x14ac:dyDescent="0.35">
      <c r="B4" s="289"/>
      <c r="C4" s="290"/>
      <c r="D4" s="290"/>
      <c r="E4" s="290"/>
      <c r="F4" s="291"/>
      <c r="G4" s="276"/>
      <c r="H4" s="80" t="s">
        <v>32</v>
      </c>
      <c r="I4" s="81">
        <f>COUNTA(E7:E34)</f>
        <v>20</v>
      </c>
      <c r="J4" s="80" t="s">
        <v>213</v>
      </c>
      <c r="K4" s="82">
        <f>K3/I2*100</f>
        <v>42.249333333333325</v>
      </c>
      <c r="L4" s="281" t="s">
        <v>212</v>
      </c>
      <c r="M4" s="282"/>
      <c r="N4" s="83">
        <f>K3/I2*100</f>
        <v>42.249333333333325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45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19</v>
      </c>
      <c r="J6" s="12" t="s">
        <v>21</v>
      </c>
      <c r="K6" s="12" t="s">
        <v>22</v>
      </c>
      <c r="L6" s="12" t="s">
        <v>23</v>
      </c>
      <c r="M6" s="12" t="s">
        <v>24</v>
      </c>
      <c r="N6" s="87" t="s">
        <v>20</v>
      </c>
      <c r="O6"/>
    </row>
    <row r="7" spans="2:15" x14ac:dyDescent="0.3">
      <c r="B7" s="129">
        <v>1</v>
      </c>
      <c r="C7" s="48">
        <f>I3</f>
        <v>46184</v>
      </c>
      <c r="D7" s="13" t="s">
        <v>46</v>
      </c>
      <c r="E7" s="13" t="s">
        <v>56</v>
      </c>
      <c r="F7" s="1" t="s">
        <v>107</v>
      </c>
      <c r="G7" s="49" t="s">
        <v>108</v>
      </c>
      <c r="H7" s="117">
        <v>1.76</v>
      </c>
      <c r="I7" s="50">
        <v>5</v>
      </c>
      <c r="J7" s="6" t="s">
        <v>109</v>
      </c>
      <c r="K7" s="51" t="s">
        <v>110</v>
      </c>
      <c r="L7" s="3">
        <f>IF(K7="w",(H7-1)*I7,-I7)</f>
        <v>3.8</v>
      </c>
      <c r="M7" s="119">
        <f>IF(K7="w",(L7/100*2),0)</f>
        <v>7.5999999999999998E-2</v>
      </c>
      <c r="N7" s="120">
        <f t="shared" ref="N7:N19" si="0">L7-M7</f>
        <v>3.7239999999999998</v>
      </c>
      <c r="O7"/>
    </row>
    <row r="8" spans="2:15" x14ac:dyDescent="0.3">
      <c r="B8" s="129">
        <v>2</v>
      </c>
      <c r="C8" s="56">
        <f>C7+1</f>
        <v>46185</v>
      </c>
      <c r="D8" s="13" t="s">
        <v>46</v>
      </c>
      <c r="E8" s="13" t="s">
        <v>119</v>
      </c>
      <c r="F8" s="1" t="s">
        <v>121</v>
      </c>
      <c r="G8" s="49" t="s">
        <v>122</v>
      </c>
      <c r="H8" s="117">
        <v>1.9</v>
      </c>
      <c r="I8" s="50">
        <v>5</v>
      </c>
      <c r="J8" s="6" t="s">
        <v>118</v>
      </c>
      <c r="K8" s="51" t="s">
        <v>114</v>
      </c>
      <c r="L8" s="3">
        <f>IF(K8="w",(H8-1)*I8,-I8)</f>
        <v>-5</v>
      </c>
      <c r="M8" s="119">
        <f>IF(K8="w",(L8/100*2),0)</f>
        <v>0</v>
      </c>
      <c r="N8" s="120">
        <f>L8-M8</f>
        <v>-5</v>
      </c>
      <c r="O8"/>
    </row>
    <row r="9" spans="2:15" x14ac:dyDescent="0.3">
      <c r="B9" s="129">
        <v>3</v>
      </c>
      <c r="C9" s="48">
        <f>C8+1</f>
        <v>46186</v>
      </c>
      <c r="D9" s="13" t="s">
        <v>46</v>
      </c>
      <c r="E9" s="13" t="s">
        <v>127</v>
      </c>
      <c r="F9" s="1" t="s">
        <v>128</v>
      </c>
      <c r="G9" s="52" t="s">
        <v>129</v>
      </c>
      <c r="H9" s="118">
        <v>1.86</v>
      </c>
      <c r="I9" s="50">
        <v>5</v>
      </c>
      <c r="J9" s="6" t="s">
        <v>118</v>
      </c>
      <c r="K9" s="51" t="s">
        <v>114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46187</v>
      </c>
      <c r="D10" s="13" t="s">
        <v>46</v>
      </c>
      <c r="E10" s="13" t="s">
        <v>135</v>
      </c>
      <c r="F10" s="1" t="s">
        <v>107</v>
      </c>
      <c r="G10" s="52" t="s">
        <v>136</v>
      </c>
      <c r="H10" s="118">
        <v>1.89</v>
      </c>
      <c r="I10" s="53">
        <v>5</v>
      </c>
      <c r="J10" s="57" t="s">
        <v>125</v>
      </c>
      <c r="K10" s="54" t="s">
        <v>110</v>
      </c>
      <c r="L10" s="3">
        <f>IF(K10="w",(H10-1)*I10,-I10)</f>
        <v>4.4499999999999993</v>
      </c>
      <c r="M10" s="119">
        <f>IF(K10="w",(L10/100*2),0)</f>
        <v>8.8999999999999982E-2</v>
      </c>
      <c r="N10" s="120">
        <f t="shared" si="0"/>
        <v>4.3609999999999989</v>
      </c>
      <c r="O10"/>
    </row>
    <row r="11" spans="2:15" x14ac:dyDescent="0.3">
      <c r="B11" s="129">
        <v>5</v>
      </c>
      <c r="C11" s="48">
        <f t="shared" ref="C11:C45" si="1">C10+1</f>
        <v>46188</v>
      </c>
      <c r="D11" s="13" t="s">
        <v>46</v>
      </c>
      <c r="E11" s="13" t="s">
        <v>139</v>
      </c>
      <c r="F11" s="1" t="s">
        <v>107</v>
      </c>
      <c r="G11" s="52" t="s">
        <v>140</v>
      </c>
      <c r="H11" s="118">
        <v>2.1</v>
      </c>
      <c r="I11" s="50">
        <v>5</v>
      </c>
      <c r="J11" s="6" t="s">
        <v>118</v>
      </c>
      <c r="K11" s="51" t="s">
        <v>114</v>
      </c>
      <c r="L11" s="3">
        <f t="shared" ref="L11:L19" si="2">IF(K11="w",(H11-1)*I11,-I11)</f>
        <v>-5</v>
      </c>
      <c r="M11" s="119">
        <f t="shared" ref="M11:M19" si="3">IF(K11="w",(L11/100*2),0)</f>
        <v>0</v>
      </c>
      <c r="N11" s="120">
        <f t="shared" si="0"/>
        <v>-5</v>
      </c>
      <c r="O11"/>
    </row>
    <row r="12" spans="2:15" x14ac:dyDescent="0.3">
      <c r="B12" s="129">
        <v>6</v>
      </c>
      <c r="C12" s="48">
        <f t="shared" si="1"/>
        <v>46189</v>
      </c>
      <c r="D12" s="13" t="s">
        <v>46</v>
      </c>
      <c r="E12" s="13" t="s">
        <v>147</v>
      </c>
      <c r="F12" s="1" t="s">
        <v>107</v>
      </c>
      <c r="G12" s="52" t="s">
        <v>148</v>
      </c>
      <c r="H12" s="118">
        <v>1.88</v>
      </c>
      <c r="I12" s="50">
        <v>5</v>
      </c>
      <c r="J12" s="6" t="s">
        <v>146</v>
      </c>
      <c r="K12" s="51" t="s">
        <v>110</v>
      </c>
      <c r="L12" s="3">
        <f t="shared" si="2"/>
        <v>4.3999999999999995</v>
      </c>
      <c r="M12" s="119">
        <f t="shared" si="3"/>
        <v>8.7999999999999995E-2</v>
      </c>
      <c r="N12" s="120">
        <f t="shared" si="0"/>
        <v>4.3119999999999994</v>
      </c>
      <c r="O12"/>
    </row>
    <row r="13" spans="2:15" x14ac:dyDescent="0.3">
      <c r="B13" s="129">
        <v>7</v>
      </c>
      <c r="C13" s="48">
        <f t="shared" si="1"/>
        <v>46190</v>
      </c>
      <c r="D13" s="13" t="s">
        <v>46</v>
      </c>
      <c r="E13" s="13" t="s">
        <v>155</v>
      </c>
      <c r="F13" s="1" t="s">
        <v>107</v>
      </c>
      <c r="G13" s="49" t="s">
        <v>157</v>
      </c>
      <c r="H13" s="117">
        <v>2.38</v>
      </c>
      <c r="I13" s="50">
        <v>5</v>
      </c>
      <c r="J13" s="6" t="s">
        <v>158</v>
      </c>
      <c r="K13" s="51" t="s">
        <v>110</v>
      </c>
      <c r="L13" s="3">
        <f>IF(K13="w",(H13-1)*I13,-I13)</f>
        <v>6.8999999999999995</v>
      </c>
      <c r="M13" s="119">
        <f>IF(K13="w",(L13/100*2),0)</f>
        <v>0.13799999999999998</v>
      </c>
      <c r="N13" s="120">
        <f t="shared" si="0"/>
        <v>6.7619999999999996</v>
      </c>
      <c r="O13"/>
    </row>
    <row r="14" spans="2:15" x14ac:dyDescent="0.3">
      <c r="B14" s="129">
        <v>8</v>
      </c>
      <c r="C14" s="48">
        <f t="shared" si="1"/>
        <v>46191</v>
      </c>
      <c r="D14" s="13" t="s">
        <v>46</v>
      </c>
      <c r="E14" s="13" t="s">
        <v>160</v>
      </c>
      <c r="F14" s="1" t="s">
        <v>107</v>
      </c>
      <c r="G14" s="49" t="s">
        <v>161</v>
      </c>
      <c r="H14" s="117">
        <v>2.0099999999999998</v>
      </c>
      <c r="I14" s="50">
        <v>5</v>
      </c>
      <c r="J14" s="6" t="s">
        <v>126</v>
      </c>
      <c r="K14" s="51" t="s">
        <v>110</v>
      </c>
      <c r="L14" s="3">
        <f>IF(K14="w",(H14-1)*I14,-I14)</f>
        <v>5.0499999999999989</v>
      </c>
      <c r="M14" s="119">
        <f>IF(K14="w",(L14/100*2),0)</f>
        <v>0.10099999999999998</v>
      </c>
      <c r="N14" s="120">
        <f t="shared" si="0"/>
        <v>4.948999999999999</v>
      </c>
      <c r="O14"/>
    </row>
    <row r="15" spans="2:15" x14ac:dyDescent="0.3">
      <c r="B15" s="129">
        <v>9</v>
      </c>
      <c r="C15" s="56">
        <f t="shared" si="1"/>
        <v>46192</v>
      </c>
      <c r="D15" s="13" t="s">
        <v>46</v>
      </c>
      <c r="E15" s="13" t="s">
        <v>162</v>
      </c>
      <c r="F15" s="1" t="s">
        <v>107</v>
      </c>
      <c r="G15" s="52" t="s">
        <v>163</v>
      </c>
      <c r="H15" s="118">
        <v>2.12</v>
      </c>
      <c r="I15" s="50">
        <v>5</v>
      </c>
      <c r="J15" s="6" t="s">
        <v>109</v>
      </c>
      <c r="K15" s="51" t="s">
        <v>110</v>
      </c>
      <c r="L15" s="55">
        <f>IF(K15="w",(H15-1)*I15,-I15)</f>
        <v>5.6000000000000005</v>
      </c>
      <c r="M15" s="121">
        <f>IF(K15="w",(L15/100*2),0)</f>
        <v>0.11200000000000002</v>
      </c>
      <c r="N15" s="122">
        <f t="shared" si="0"/>
        <v>5.4880000000000004</v>
      </c>
      <c r="O15"/>
    </row>
    <row r="16" spans="2:15" x14ac:dyDescent="0.3">
      <c r="B16" s="129">
        <v>10</v>
      </c>
      <c r="C16" s="56">
        <f t="shared" si="1"/>
        <v>46193</v>
      </c>
      <c r="D16" s="13" t="s">
        <v>46</v>
      </c>
      <c r="E16" s="13" t="s">
        <v>166</v>
      </c>
      <c r="F16" s="1" t="s">
        <v>150</v>
      </c>
      <c r="G16" s="52" t="s">
        <v>167</v>
      </c>
      <c r="H16" s="118">
        <v>2.56</v>
      </c>
      <c r="I16" s="53">
        <v>5</v>
      </c>
      <c r="J16" s="57" t="s">
        <v>138</v>
      </c>
      <c r="K16" s="54" t="s">
        <v>110</v>
      </c>
      <c r="L16" s="55">
        <f>IF(K16="w",(H16-1)*I16,-I16)</f>
        <v>7.8000000000000007</v>
      </c>
      <c r="M16" s="121">
        <f>IF(K16="w",(L16/100*2),0)</f>
        <v>0.15600000000000003</v>
      </c>
      <c r="N16" s="122">
        <f>L16-M16</f>
        <v>7.644000000000001</v>
      </c>
      <c r="O16"/>
    </row>
    <row r="17" spans="2:15" x14ac:dyDescent="0.3">
      <c r="B17" s="129">
        <v>11</v>
      </c>
      <c r="C17" s="56">
        <f t="shared" si="1"/>
        <v>46194</v>
      </c>
      <c r="D17" s="13" t="s">
        <v>46</v>
      </c>
      <c r="E17" s="13" t="s">
        <v>172</v>
      </c>
      <c r="F17" s="1" t="s">
        <v>107</v>
      </c>
      <c r="G17" s="52" t="s">
        <v>173</v>
      </c>
      <c r="H17" s="118">
        <v>2.42</v>
      </c>
      <c r="I17" s="53">
        <v>5</v>
      </c>
      <c r="J17" s="57" t="s">
        <v>116</v>
      </c>
      <c r="K17" s="54" t="s">
        <v>114</v>
      </c>
      <c r="L17" s="55">
        <f t="shared" si="2"/>
        <v>-5</v>
      </c>
      <c r="M17" s="121">
        <f t="shared" si="3"/>
        <v>0</v>
      </c>
      <c r="N17" s="122">
        <f t="shared" si="0"/>
        <v>-5</v>
      </c>
      <c r="O17"/>
    </row>
    <row r="18" spans="2:15" x14ac:dyDescent="0.3">
      <c r="B18" s="129">
        <v>12</v>
      </c>
      <c r="C18" s="56">
        <f t="shared" si="1"/>
        <v>46195</v>
      </c>
      <c r="D18" s="13" t="s">
        <v>46</v>
      </c>
      <c r="E18" s="5" t="s">
        <v>174</v>
      </c>
      <c r="F18" s="1" t="s">
        <v>150</v>
      </c>
      <c r="G18" s="1" t="s">
        <v>175</v>
      </c>
      <c r="H18" s="2">
        <v>2.48</v>
      </c>
      <c r="I18" s="53">
        <v>5</v>
      </c>
      <c r="J18" s="57" t="s">
        <v>109</v>
      </c>
      <c r="K18" s="54" t="s">
        <v>114</v>
      </c>
      <c r="L18" s="55">
        <f t="shared" si="2"/>
        <v>-5</v>
      </c>
      <c r="M18" s="121">
        <f t="shared" si="3"/>
        <v>0</v>
      </c>
      <c r="N18" s="122">
        <f t="shared" si="0"/>
        <v>-5</v>
      </c>
      <c r="O18"/>
    </row>
    <row r="19" spans="2:15" x14ac:dyDescent="0.3">
      <c r="B19" s="129">
        <v>13</v>
      </c>
      <c r="C19" s="56">
        <f t="shared" si="1"/>
        <v>46196</v>
      </c>
      <c r="D19" s="13" t="s">
        <v>46</v>
      </c>
      <c r="E19" s="13" t="s">
        <v>181</v>
      </c>
      <c r="F19" s="1" t="s">
        <v>182</v>
      </c>
      <c r="G19" s="52" t="s">
        <v>183</v>
      </c>
      <c r="H19" s="118">
        <v>2</v>
      </c>
      <c r="I19" s="53">
        <v>5</v>
      </c>
      <c r="J19" s="57" t="s">
        <v>116</v>
      </c>
      <c r="K19" s="54" t="s">
        <v>114</v>
      </c>
      <c r="L19" s="55">
        <f t="shared" si="2"/>
        <v>-5</v>
      </c>
      <c r="M19" s="121">
        <f t="shared" si="3"/>
        <v>0</v>
      </c>
      <c r="N19" s="122">
        <f t="shared" si="0"/>
        <v>-5</v>
      </c>
      <c r="O19"/>
    </row>
    <row r="20" spans="2:15" x14ac:dyDescent="0.3">
      <c r="B20" s="129">
        <v>14</v>
      </c>
      <c r="C20" s="56">
        <f t="shared" si="1"/>
        <v>46197</v>
      </c>
      <c r="D20" s="13" t="s">
        <v>46</v>
      </c>
      <c r="E20" s="13" t="s">
        <v>186</v>
      </c>
      <c r="F20" s="1" t="s">
        <v>188</v>
      </c>
      <c r="G20" s="52" t="s">
        <v>143</v>
      </c>
      <c r="H20" s="118">
        <v>1.83</v>
      </c>
      <c r="I20" s="53">
        <v>5</v>
      </c>
      <c r="J20" s="57" t="s">
        <v>113</v>
      </c>
      <c r="K20" s="54" t="s">
        <v>114</v>
      </c>
      <c r="L20" s="55">
        <f t="shared" ref="L20:L34" si="4">IF(K20="w",(H20-1)*I20,-I20)</f>
        <v>-5</v>
      </c>
      <c r="M20" s="121">
        <f t="shared" ref="M20:M34" si="5">IF(K20="w",(L20/100*2),0)</f>
        <v>0</v>
      </c>
      <c r="N20" s="122">
        <f t="shared" ref="N20:N34" si="6">L20-M20</f>
        <v>-5</v>
      </c>
      <c r="O20"/>
    </row>
    <row r="21" spans="2:15" x14ac:dyDescent="0.3">
      <c r="B21" s="129">
        <v>15</v>
      </c>
      <c r="C21" s="56">
        <f t="shared" si="1"/>
        <v>46198</v>
      </c>
      <c r="D21" s="13" t="s">
        <v>46</v>
      </c>
      <c r="E21" s="13" t="s">
        <v>190</v>
      </c>
      <c r="F21" s="1" t="s">
        <v>107</v>
      </c>
      <c r="G21" s="52" t="s">
        <v>169</v>
      </c>
      <c r="H21" s="118">
        <v>1.9</v>
      </c>
      <c r="I21" s="53">
        <v>5</v>
      </c>
      <c r="J21" s="57" t="s">
        <v>113</v>
      </c>
      <c r="K21" s="54" t="s">
        <v>114</v>
      </c>
      <c r="L21" s="55">
        <f t="shared" si="4"/>
        <v>-5</v>
      </c>
      <c r="M21" s="121">
        <f t="shared" si="5"/>
        <v>0</v>
      </c>
      <c r="N21" s="122">
        <f t="shared" si="6"/>
        <v>-5</v>
      </c>
      <c r="O21"/>
    </row>
    <row r="22" spans="2:15" x14ac:dyDescent="0.3">
      <c r="B22" s="129">
        <v>16</v>
      </c>
      <c r="C22" s="56">
        <f t="shared" si="1"/>
        <v>46199</v>
      </c>
      <c r="D22" s="13" t="s">
        <v>46</v>
      </c>
      <c r="E22" s="13" t="s">
        <v>194</v>
      </c>
      <c r="F22" s="1" t="s">
        <v>150</v>
      </c>
      <c r="G22" s="52" t="s">
        <v>198</v>
      </c>
      <c r="H22" s="118">
        <v>2.44</v>
      </c>
      <c r="I22" s="53">
        <v>5</v>
      </c>
      <c r="J22" s="57" t="s">
        <v>153</v>
      </c>
      <c r="K22" s="54" t="s">
        <v>110</v>
      </c>
      <c r="L22" s="55">
        <f t="shared" si="4"/>
        <v>7.1999999999999993</v>
      </c>
      <c r="M22" s="121">
        <f t="shared" si="5"/>
        <v>0.14399999999999999</v>
      </c>
      <c r="N22" s="122">
        <f t="shared" si="6"/>
        <v>7.0559999999999992</v>
      </c>
      <c r="O22"/>
    </row>
    <row r="23" spans="2:15" x14ac:dyDescent="0.3">
      <c r="B23" s="129">
        <v>17</v>
      </c>
      <c r="C23" s="56">
        <f t="shared" si="1"/>
        <v>46200</v>
      </c>
      <c r="D23" s="13" t="s">
        <v>46</v>
      </c>
      <c r="E23" s="13" t="s">
        <v>197</v>
      </c>
      <c r="F23" s="1" t="s">
        <v>199</v>
      </c>
      <c r="G23" s="52" t="s">
        <v>132</v>
      </c>
      <c r="H23" s="118">
        <v>1.9</v>
      </c>
      <c r="I23" s="53">
        <v>5</v>
      </c>
      <c r="J23" s="57" t="s">
        <v>133</v>
      </c>
      <c r="K23" s="54" t="s">
        <v>110</v>
      </c>
      <c r="L23" s="55">
        <f t="shared" si="4"/>
        <v>4.5</v>
      </c>
      <c r="M23" s="121">
        <f t="shared" si="5"/>
        <v>0.09</v>
      </c>
      <c r="N23" s="122">
        <f t="shared" si="6"/>
        <v>4.41</v>
      </c>
      <c r="O23"/>
    </row>
    <row r="24" spans="2:15" x14ac:dyDescent="0.3">
      <c r="B24" s="129">
        <v>18</v>
      </c>
      <c r="C24" s="56">
        <f t="shared" si="1"/>
        <v>46201</v>
      </c>
      <c r="D24" s="13" t="s">
        <v>51</v>
      </c>
      <c r="E24" s="13" t="s">
        <v>204</v>
      </c>
      <c r="F24" s="1" t="s">
        <v>150</v>
      </c>
      <c r="G24" s="52" t="s">
        <v>205</v>
      </c>
      <c r="H24" s="118">
        <v>3.75</v>
      </c>
      <c r="I24" s="53">
        <v>5</v>
      </c>
      <c r="J24" s="57" t="s">
        <v>117</v>
      </c>
      <c r="K24" s="54" t="s">
        <v>110</v>
      </c>
      <c r="L24" s="55">
        <f t="shared" si="4"/>
        <v>13.75</v>
      </c>
      <c r="M24" s="121">
        <f t="shared" si="5"/>
        <v>0.27500000000000002</v>
      </c>
      <c r="N24" s="122">
        <f t="shared" si="6"/>
        <v>13.475</v>
      </c>
      <c r="O24"/>
    </row>
    <row r="25" spans="2:15" x14ac:dyDescent="0.3">
      <c r="B25" s="129">
        <v>19</v>
      </c>
      <c r="C25" s="56">
        <f t="shared" si="1"/>
        <v>46202</v>
      </c>
      <c r="D25" s="13" t="s">
        <v>51</v>
      </c>
      <c r="E25" s="13" t="s">
        <v>207</v>
      </c>
      <c r="F25" s="1" t="s">
        <v>131</v>
      </c>
      <c r="G25" s="52" t="s">
        <v>132</v>
      </c>
      <c r="H25" s="118">
        <v>2</v>
      </c>
      <c r="I25" s="53">
        <v>5</v>
      </c>
      <c r="J25" s="57" t="s">
        <v>113</v>
      </c>
      <c r="K25" s="54" t="s">
        <v>110</v>
      </c>
      <c r="L25" s="55">
        <f t="shared" si="4"/>
        <v>5</v>
      </c>
      <c r="M25" s="121">
        <f t="shared" si="5"/>
        <v>0.1</v>
      </c>
      <c r="N25" s="122">
        <f t="shared" si="6"/>
        <v>4.9000000000000004</v>
      </c>
      <c r="O25"/>
    </row>
    <row r="26" spans="2:15" x14ac:dyDescent="0.3">
      <c r="B26" s="129">
        <v>20</v>
      </c>
      <c r="C26" s="56">
        <f t="shared" si="1"/>
        <v>46203</v>
      </c>
      <c r="D26" s="13" t="s">
        <v>51</v>
      </c>
      <c r="E26" s="13" t="s">
        <v>215</v>
      </c>
      <c r="F26" s="1" t="s">
        <v>188</v>
      </c>
      <c r="G26" s="52" t="s">
        <v>183</v>
      </c>
      <c r="H26" s="118">
        <v>1.94</v>
      </c>
      <c r="I26" s="53">
        <v>5</v>
      </c>
      <c r="J26" s="57" t="s">
        <v>144</v>
      </c>
      <c r="K26" s="54" t="s">
        <v>110</v>
      </c>
      <c r="L26" s="55">
        <f t="shared" si="4"/>
        <v>4.6999999999999993</v>
      </c>
      <c r="M26" s="121">
        <f t="shared" si="5"/>
        <v>9.3999999999999986E-2</v>
      </c>
      <c r="N26" s="122">
        <f t="shared" si="6"/>
        <v>4.605999999999999</v>
      </c>
      <c r="O26"/>
    </row>
    <row r="27" spans="2:15" x14ac:dyDescent="0.3">
      <c r="B27" s="129">
        <v>21</v>
      </c>
      <c r="C27" s="56">
        <f t="shared" si="1"/>
        <v>46204</v>
      </c>
      <c r="D27" s="13" t="s">
        <v>51</v>
      </c>
      <c r="E27" s="13"/>
      <c r="F27" s="1"/>
      <c r="G27" s="52"/>
      <c r="H27" s="118"/>
      <c r="I27" s="53"/>
      <c r="J27" s="57"/>
      <c r="K27" s="54"/>
      <c r="L27" s="55">
        <f t="shared" si="4"/>
        <v>0</v>
      </c>
      <c r="M27" s="121">
        <f t="shared" si="5"/>
        <v>0</v>
      </c>
      <c r="N27" s="122">
        <f t="shared" si="6"/>
        <v>0</v>
      </c>
      <c r="O27"/>
    </row>
    <row r="28" spans="2:15" x14ac:dyDescent="0.3">
      <c r="B28" s="129">
        <v>22</v>
      </c>
      <c r="C28" s="56">
        <f t="shared" si="1"/>
        <v>46205</v>
      </c>
      <c r="D28" s="13" t="s">
        <v>51</v>
      </c>
      <c r="E28" s="13"/>
      <c r="F28" s="1"/>
      <c r="G28" s="52"/>
      <c r="H28" s="118"/>
      <c r="I28" s="53"/>
      <c r="J28" s="57"/>
      <c r="K28" s="54"/>
      <c r="L28" s="55">
        <f t="shared" si="4"/>
        <v>0</v>
      </c>
      <c r="M28" s="121">
        <f t="shared" si="5"/>
        <v>0</v>
      </c>
      <c r="N28" s="122">
        <f t="shared" si="6"/>
        <v>0</v>
      </c>
      <c r="O28"/>
    </row>
    <row r="29" spans="2:15" x14ac:dyDescent="0.3">
      <c r="B29" s="129">
        <v>23</v>
      </c>
      <c r="C29" s="56">
        <f t="shared" si="1"/>
        <v>46206</v>
      </c>
      <c r="D29" s="13" t="s">
        <v>51</v>
      </c>
      <c r="E29" s="13"/>
      <c r="F29" s="1"/>
      <c r="G29" s="52"/>
      <c r="H29" s="118"/>
      <c r="I29" s="53"/>
      <c r="J29" s="57"/>
      <c r="K29" s="54"/>
      <c r="L29" s="55">
        <f t="shared" si="4"/>
        <v>0</v>
      </c>
      <c r="M29" s="121">
        <f t="shared" si="5"/>
        <v>0</v>
      </c>
      <c r="N29" s="122">
        <f t="shared" si="6"/>
        <v>0</v>
      </c>
      <c r="O29"/>
    </row>
    <row r="30" spans="2:15" x14ac:dyDescent="0.3">
      <c r="B30" s="129">
        <v>24</v>
      </c>
      <c r="C30" s="56">
        <f t="shared" si="1"/>
        <v>46207</v>
      </c>
      <c r="D30" s="13" t="s">
        <v>52</v>
      </c>
      <c r="E30" s="13"/>
      <c r="F30" s="1"/>
      <c r="G30" s="52"/>
      <c r="H30" s="118"/>
      <c r="I30" s="53"/>
      <c r="J30" s="57"/>
      <c r="K30" s="54"/>
      <c r="L30" s="55">
        <f t="shared" si="4"/>
        <v>0</v>
      </c>
      <c r="M30" s="121">
        <f t="shared" si="5"/>
        <v>0</v>
      </c>
      <c r="N30" s="122">
        <f t="shared" si="6"/>
        <v>0</v>
      </c>
      <c r="O30"/>
    </row>
    <row r="31" spans="2:15" x14ac:dyDescent="0.3">
      <c r="B31" s="129">
        <v>25</v>
      </c>
      <c r="C31" s="56">
        <f t="shared" si="1"/>
        <v>46208</v>
      </c>
      <c r="D31" s="13" t="s">
        <v>52</v>
      </c>
      <c r="E31" s="13"/>
      <c r="F31" s="1"/>
      <c r="G31" s="52"/>
      <c r="H31" s="118"/>
      <c r="I31" s="53"/>
      <c r="J31" s="57"/>
      <c r="K31" s="54"/>
      <c r="L31" s="55">
        <f t="shared" si="4"/>
        <v>0</v>
      </c>
      <c r="M31" s="121">
        <f t="shared" si="5"/>
        <v>0</v>
      </c>
      <c r="N31" s="122">
        <f t="shared" si="6"/>
        <v>0</v>
      </c>
      <c r="O31"/>
    </row>
    <row r="32" spans="2:15" x14ac:dyDescent="0.3">
      <c r="B32" s="129">
        <v>26</v>
      </c>
      <c r="C32" s="56">
        <f t="shared" si="1"/>
        <v>46209</v>
      </c>
      <c r="D32" s="13" t="s">
        <v>52</v>
      </c>
      <c r="E32" s="13"/>
      <c r="F32" s="1"/>
      <c r="G32" s="52"/>
      <c r="H32" s="118"/>
      <c r="I32" s="53"/>
      <c r="J32" s="57"/>
      <c r="K32" s="54"/>
      <c r="L32" s="55">
        <f t="shared" si="4"/>
        <v>0</v>
      </c>
      <c r="M32" s="121">
        <f t="shared" si="5"/>
        <v>0</v>
      </c>
      <c r="N32" s="122">
        <f t="shared" si="6"/>
        <v>0</v>
      </c>
      <c r="O32"/>
    </row>
    <row r="33" spans="2:15" x14ac:dyDescent="0.3">
      <c r="B33" s="129">
        <v>27</v>
      </c>
      <c r="C33" s="56">
        <f t="shared" si="1"/>
        <v>46210</v>
      </c>
      <c r="D33" s="13" t="s">
        <v>52</v>
      </c>
      <c r="E33" s="13"/>
      <c r="F33" s="1"/>
      <c r="G33" s="52"/>
      <c r="H33" s="118"/>
      <c r="I33" s="53"/>
      <c r="J33" s="57"/>
      <c r="K33" s="54"/>
      <c r="L33" s="55">
        <f t="shared" si="4"/>
        <v>0</v>
      </c>
      <c r="M33" s="121">
        <f t="shared" si="5"/>
        <v>0</v>
      </c>
      <c r="N33" s="122">
        <f t="shared" si="6"/>
        <v>0</v>
      </c>
      <c r="O33"/>
    </row>
    <row r="34" spans="2:15" x14ac:dyDescent="0.3">
      <c r="B34" s="261">
        <v>28</v>
      </c>
      <c r="C34" s="262">
        <f t="shared" si="1"/>
        <v>46211</v>
      </c>
      <c r="D34" s="263" t="s">
        <v>49</v>
      </c>
      <c r="E34" s="263"/>
      <c r="F34" s="264"/>
      <c r="G34" s="265"/>
      <c r="H34" s="266"/>
      <c r="I34" s="267"/>
      <c r="J34" s="268"/>
      <c r="K34" s="269"/>
      <c r="L34" s="270">
        <f t="shared" si="4"/>
        <v>0</v>
      </c>
      <c r="M34" s="271">
        <f t="shared" si="5"/>
        <v>0</v>
      </c>
      <c r="N34" s="272">
        <f t="shared" si="6"/>
        <v>0</v>
      </c>
      <c r="O34"/>
    </row>
    <row r="35" spans="2:15" s="154" customFormat="1" x14ac:dyDescent="0.3">
      <c r="B35" s="129">
        <v>29</v>
      </c>
      <c r="C35" s="56">
        <f t="shared" si="1"/>
        <v>46212</v>
      </c>
      <c r="D35" s="13" t="s">
        <v>50</v>
      </c>
      <c r="E35" s="13"/>
      <c r="F35" s="1"/>
      <c r="G35" s="52"/>
      <c r="H35" s="118"/>
      <c r="I35" s="53"/>
      <c r="J35" s="57"/>
      <c r="K35" s="54"/>
      <c r="L35" s="55">
        <f t="shared" ref="L35:L37" si="7">IF(K35="w",(H35-1)*I35,-I35)</f>
        <v>0</v>
      </c>
      <c r="M35" s="121">
        <f t="shared" ref="M35:M37" si="8">IF(K35="w",(L35/100*2),0)</f>
        <v>0</v>
      </c>
      <c r="N35" s="122">
        <f t="shared" ref="N35:N37" si="9">L35-M35</f>
        <v>0</v>
      </c>
    </row>
    <row r="36" spans="2:15" s="154" customFormat="1" x14ac:dyDescent="0.3">
      <c r="B36" s="129">
        <v>30</v>
      </c>
      <c r="C36" s="56">
        <f t="shared" si="1"/>
        <v>46213</v>
      </c>
      <c r="D36" s="13" t="s">
        <v>50</v>
      </c>
      <c r="E36" s="13"/>
      <c r="F36" s="1"/>
      <c r="G36" s="52"/>
      <c r="H36" s="118"/>
      <c r="I36" s="53"/>
      <c r="J36" s="57"/>
      <c r="K36" s="54"/>
      <c r="L36" s="55">
        <f t="shared" si="7"/>
        <v>0</v>
      </c>
      <c r="M36" s="121">
        <f t="shared" si="8"/>
        <v>0</v>
      </c>
      <c r="N36" s="122">
        <f t="shared" si="9"/>
        <v>0</v>
      </c>
    </row>
    <row r="37" spans="2:15" s="154" customFormat="1" x14ac:dyDescent="0.3">
      <c r="B37" s="129">
        <v>31</v>
      </c>
      <c r="C37" s="56">
        <f t="shared" si="1"/>
        <v>46214</v>
      </c>
      <c r="D37" s="13" t="s">
        <v>50</v>
      </c>
      <c r="E37" s="13"/>
      <c r="F37" s="1"/>
      <c r="G37" s="52"/>
      <c r="H37" s="118"/>
      <c r="I37" s="53"/>
      <c r="J37" s="57"/>
      <c r="K37" s="54"/>
      <c r="L37" s="55">
        <f t="shared" si="7"/>
        <v>0</v>
      </c>
      <c r="M37" s="121">
        <f t="shared" si="8"/>
        <v>0</v>
      </c>
      <c r="N37" s="122">
        <f t="shared" si="9"/>
        <v>0</v>
      </c>
    </row>
    <row r="38" spans="2:15" s="157" customFormat="1" x14ac:dyDescent="0.3">
      <c r="B38" s="261">
        <v>32</v>
      </c>
      <c r="C38" s="262">
        <f t="shared" si="1"/>
        <v>46215</v>
      </c>
      <c r="D38" s="263" t="s">
        <v>49</v>
      </c>
      <c r="E38" s="263"/>
      <c r="F38" s="264"/>
      <c r="G38" s="265"/>
      <c r="H38" s="266"/>
      <c r="I38" s="267"/>
      <c r="J38" s="268"/>
      <c r="K38" s="269"/>
      <c r="L38" s="270">
        <f t="shared" ref="L38:L45" si="10">IF(K38="w",(H38-1)*I38,-I38)</f>
        <v>0</v>
      </c>
      <c r="M38" s="271">
        <f t="shared" ref="M38:M45" si="11">IF(K38="w",(L38/100*2),0)</f>
        <v>0</v>
      </c>
      <c r="N38" s="272">
        <f t="shared" ref="N38:N45" si="12">L38-M38</f>
        <v>0</v>
      </c>
    </row>
    <row r="39" spans="2:15" s="157" customFormat="1" x14ac:dyDescent="0.3">
      <c r="B39" s="261">
        <v>33</v>
      </c>
      <c r="C39" s="262">
        <f t="shared" si="1"/>
        <v>46216</v>
      </c>
      <c r="D39" s="263" t="s">
        <v>49</v>
      </c>
      <c r="E39" s="263"/>
      <c r="F39" s="264"/>
      <c r="G39" s="265"/>
      <c r="H39" s="266"/>
      <c r="I39" s="267"/>
      <c r="J39" s="268"/>
      <c r="K39" s="269"/>
      <c r="L39" s="270">
        <f t="shared" si="10"/>
        <v>0</v>
      </c>
      <c r="M39" s="271">
        <f t="shared" si="11"/>
        <v>0</v>
      </c>
      <c r="N39" s="272">
        <f t="shared" si="12"/>
        <v>0</v>
      </c>
    </row>
    <row r="40" spans="2:15" s="157" customFormat="1" x14ac:dyDescent="0.3">
      <c r="B40" s="129">
        <v>34</v>
      </c>
      <c r="C40" s="56">
        <f t="shared" si="1"/>
        <v>46217</v>
      </c>
      <c r="D40" s="13" t="s">
        <v>53</v>
      </c>
      <c r="E40" s="13"/>
      <c r="F40" s="1"/>
      <c r="G40" s="52"/>
      <c r="H40" s="118"/>
      <c r="I40" s="53"/>
      <c r="J40" s="57"/>
      <c r="K40" s="54"/>
      <c r="L40" s="55">
        <f t="shared" si="10"/>
        <v>0</v>
      </c>
      <c r="M40" s="121">
        <f t="shared" si="11"/>
        <v>0</v>
      </c>
      <c r="N40" s="122">
        <f t="shared" si="12"/>
        <v>0</v>
      </c>
    </row>
    <row r="41" spans="2:15" s="157" customFormat="1" x14ac:dyDescent="0.3">
      <c r="B41" s="129">
        <v>35</v>
      </c>
      <c r="C41" s="56">
        <f t="shared" si="1"/>
        <v>46218</v>
      </c>
      <c r="D41" s="13" t="s">
        <v>53</v>
      </c>
      <c r="E41" s="13"/>
      <c r="F41" s="1"/>
      <c r="G41" s="52"/>
      <c r="H41" s="118"/>
      <c r="I41" s="53"/>
      <c r="J41" s="57"/>
      <c r="K41" s="54"/>
      <c r="L41" s="55">
        <f t="shared" si="10"/>
        <v>0</v>
      </c>
      <c r="M41" s="121">
        <f t="shared" si="11"/>
        <v>0</v>
      </c>
      <c r="N41" s="122">
        <f t="shared" si="12"/>
        <v>0</v>
      </c>
    </row>
    <row r="42" spans="2:15" s="157" customFormat="1" x14ac:dyDescent="0.3">
      <c r="B42" s="261">
        <v>36</v>
      </c>
      <c r="C42" s="262">
        <f t="shared" si="1"/>
        <v>46219</v>
      </c>
      <c r="D42" s="263" t="s">
        <v>49</v>
      </c>
      <c r="E42" s="263"/>
      <c r="F42" s="264"/>
      <c r="G42" s="265"/>
      <c r="H42" s="266"/>
      <c r="I42" s="267"/>
      <c r="J42" s="268"/>
      <c r="K42" s="269"/>
      <c r="L42" s="270">
        <f t="shared" si="10"/>
        <v>0</v>
      </c>
      <c r="M42" s="271">
        <f t="shared" si="11"/>
        <v>0</v>
      </c>
      <c r="N42" s="272">
        <f t="shared" si="12"/>
        <v>0</v>
      </c>
    </row>
    <row r="43" spans="2:15" s="157" customFormat="1" x14ac:dyDescent="0.3">
      <c r="B43" s="261">
        <v>37</v>
      </c>
      <c r="C43" s="262">
        <f t="shared" si="1"/>
        <v>46220</v>
      </c>
      <c r="D43" s="263" t="s">
        <v>49</v>
      </c>
      <c r="E43" s="263"/>
      <c r="F43" s="264"/>
      <c r="G43" s="265"/>
      <c r="H43" s="266"/>
      <c r="I43" s="267"/>
      <c r="J43" s="268"/>
      <c r="K43" s="269"/>
      <c r="L43" s="270">
        <f t="shared" si="10"/>
        <v>0</v>
      </c>
      <c r="M43" s="271">
        <f t="shared" si="11"/>
        <v>0</v>
      </c>
      <c r="N43" s="272">
        <f t="shared" si="12"/>
        <v>0</v>
      </c>
    </row>
    <row r="44" spans="2:15" s="157" customFormat="1" x14ac:dyDescent="0.3">
      <c r="B44" s="129">
        <v>38</v>
      </c>
      <c r="C44" s="56">
        <f t="shared" si="1"/>
        <v>46221</v>
      </c>
      <c r="D44" s="13" t="s">
        <v>54</v>
      </c>
      <c r="E44" s="13"/>
      <c r="F44" s="1"/>
      <c r="G44" s="52"/>
      <c r="H44" s="118"/>
      <c r="I44" s="53"/>
      <c r="J44" s="57"/>
      <c r="K44" s="54"/>
      <c r="L44" s="55">
        <f t="shared" si="10"/>
        <v>0</v>
      </c>
      <c r="M44" s="121">
        <f t="shared" si="11"/>
        <v>0</v>
      </c>
      <c r="N44" s="122">
        <f t="shared" si="12"/>
        <v>0</v>
      </c>
    </row>
    <row r="45" spans="2:15" s="157" customFormat="1" x14ac:dyDescent="0.3">
      <c r="B45" s="129">
        <v>39</v>
      </c>
      <c r="C45" s="56">
        <f t="shared" si="1"/>
        <v>46222</v>
      </c>
      <c r="D45" s="13" t="s">
        <v>55</v>
      </c>
      <c r="E45" s="13"/>
      <c r="F45" s="1"/>
      <c r="G45" s="52"/>
      <c r="H45" s="118"/>
      <c r="I45" s="53"/>
      <c r="J45" s="57"/>
      <c r="K45" s="54"/>
      <c r="L45" s="55">
        <f t="shared" si="10"/>
        <v>0</v>
      </c>
      <c r="M45" s="121">
        <f t="shared" si="11"/>
        <v>0</v>
      </c>
      <c r="N45" s="122">
        <f t="shared" si="12"/>
        <v>0</v>
      </c>
    </row>
    <row r="46" spans="2:15" x14ac:dyDescent="0.3">
      <c r="C46" s="130"/>
      <c r="D46" s="131"/>
      <c r="E46" s="132"/>
      <c r="F46" s="133"/>
      <c r="G46" s="133"/>
      <c r="H46" s="133"/>
      <c r="I46" s="134">
        <f>SUM(I7:I45)</f>
        <v>100</v>
      </c>
      <c r="J46" s="135" t="s">
        <v>26</v>
      </c>
      <c r="K46" s="136" t="s">
        <v>11</v>
      </c>
      <c r="L46" s="137">
        <f>SUM(L7:L45)</f>
        <v>33.15</v>
      </c>
      <c r="M46" s="137">
        <f>SUM(M7:M45)</f>
        <v>1.4630000000000003</v>
      </c>
      <c r="N46" s="138">
        <f>L46-M46</f>
        <v>31.686999999999998</v>
      </c>
      <c r="O46"/>
    </row>
    <row r="47" spans="2:15" x14ac:dyDescent="0.3">
      <c r="C47" s="139"/>
      <c r="D47" s="140"/>
      <c r="E47" s="141"/>
      <c r="F47" s="142"/>
      <c r="G47" s="143"/>
      <c r="H47" s="144"/>
      <c r="I47" s="143"/>
      <c r="J47" s="143"/>
      <c r="K47" s="143"/>
      <c r="L47" s="144"/>
      <c r="M47" s="145"/>
      <c r="N47" s="146"/>
      <c r="O47"/>
    </row>
    <row r="48" spans="2:15" ht="8.25" customHeight="1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  <row r="64" spans="3:15" x14ac:dyDescent="0.3">
      <c r="C64" s="63"/>
      <c r="D64" s="64"/>
      <c r="E64" s="59"/>
      <c r="F64"/>
      <c r="H64" s="65"/>
      <c r="J64"/>
      <c r="K64" s="66"/>
      <c r="L64" s="65"/>
      <c r="N64" s="67"/>
      <c r="O64"/>
    </row>
    <row r="65" spans="3:15" x14ac:dyDescent="0.3">
      <c r="C65" s="63"/>
      <c r="D65" s="64"/>
      <c r="E65" s="59"/>
      <c r="F65"/>
      <c r="H65" s="65"/>
      <c r="J65"/>
      <c r="K65" s="66"/>
      <c r="L65" s="65"/>
      <c r="N65" s="67"/>
      <c r="O65"/>
    </row>
    <row r="66" spans="3:15" x14ac:dyDescent="0.3">
      <c r="C66" s="63"/>
      <c r="D66" s="64"/>
      <c r="E66" s="59"/>
      <c r="F66"/>
      <c r="H66" s="65"/>
      <c r="J66"/>
      <c r="K66" s="66"/>
      <c r="L66" s="65"/>
      <c r="N66" s="67"/>
      <c r="O66"/>
    </row>
    <row r="67" spans="3:15" x14ac:dyDescent="0.3">
      <c r="C67" s="63"/>
      <c r="D67" s="64"/>
      <c r="E67" s="59"/>
      <c r="F67"/>
      <c r="H67" s="65"/>
      <c r="J67"/>
      <c r="K67" s="66"/>
      <c r="L67" s="65"/>
      <c r="N67" s="67"/>
      <c r="O67"/>
    </row>
    <row r="68" spans="3:15" x14ac:dyDescent="0.3">
      <c r="C68" s="63"/>
      <c r="D68" s="64"/>
      <c r="E68" s="59"/>
      <c r="F68"/>
      <c r="H68" s="65"/>
      <c r="J68"/>
      <c r="K68" s="66"/>
      <c r="L68" s="65"/>
      <c r="N68" s="67"/>
      <c r="O68"/>
    </row>
    <row r="69" spans="3:15" x14ac:dyDescent="0.3">
      <c r="C69" s="63"/>
      <c r="D69" s="64"/>
      <c r="E69" s="59"/>
      <c r="F69"/>
      <c r="H69" s="65"/>
      <c r="J69"/>
      <c r="K69" s="66"/>
      <c r="L69" s="65"/>
      <c r="N69" s="67"/>
      <c r="O69"/>
    </row>
    <row r="70" spans="3:15" x14ac:dyDescent="0.3">
      <c r="C70" s="63"/>
      <c r="D70" s="64"/>
      <c r="E70" s="59"/>
      <c r="F70"/>
      <c r="H70" s="65"/>
      <c r="J70"/>
      <c r="K70" s="66"/>
      <c r="L70" s="65"/>
      <c r="N70" s="67"/>
      <c r="O70"/>
    </row>
    <row r="71" spans="3:15" x14ac:dyDescent="0.3">
      <c r="C71" s="63"/>
      <c r="D71" s="64"/>
      <c r="E71" s="59"/>
      <c r="F71"/>
      <c r="H71" s="65"/>
      <c r="J71"/>
      <c r="K71" s="66"/>
      <c r="L71" s="65"/>
      <c r="N71" s="67"/>
      <c r="O71"/>
    </row>
    <row r="72" spans="3:15" x14ac:dyDescent="0.3">
      <c r="C72" s="63"/>
      <c r="D72" s="64"/>
      <c r="E72" s="59"/>
      <c r="F72"/>
      <c r="H72" s="65"/>
      <c r="J72"/>
      <c r="K72" s="66"/>
      <c r="L72" s="65"/>
      <c r="N72" s="67"/>
      <c r="O72"/>
    </row>
  </sheetData>
  <mergeCells count="5">
    <mergeCell ref="G2:G4"/>
    <mergeCell ref="L2:M2"/>
    <mergeCell ref="L3:M3"/>
    <mergeCell ref="L4:M4"/>
    <mergeCell ref="B2:F4"/>
  </mergeCells>
  <phoneticPr fontId="30" type="noConversion"/>
  <conditionalFormatting sqref="K6:K72">
    <cfRule type="cellIs" dxfId="17" priority="23" operator="equal">
      <formula>"L"</formula>
    </cfRule>
    <cfRule type="cellIs" dxfId="16" priority="24" operator="equal">
      <formula>"D"</formula>
    </cfRule>
    <cfRule type="cellIs" dxfId="15" priority="25" operator="equal">
      <formula>"W"</formula>
    </cfRule>
  </conditionalFormatting>
  <conditionalFormatting sqref="L1 L5 L73:L1048576">
    <cfRule type="cellIs" dxfId="14" priority="170" operator="equal">
      <formula>"L"</formula>
    </cfRule>
    <cfRule type="cellIs" dxfId="13" priority="171" operator="equal">
      <formula>"D"</formula>
    </cfRule>
    <cfRule type="cellIs" dxfId="12" priority="172" operator="equal">
      <formula>"W"</formula>
    </cfRule>
  </conditionalFormatting>
  <conditionalFormatting sqref="E18:H18">
    <cfRule type="containsBlanks" dxfId="0" priority="1">
      <formula>LEN(TRIM(E18))=0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44"/>
  <sheetViews>
    <sheetView showGridLines="0" workbookViewId="0">
      <pane ySplit="2" topLeftCell="A3" activePane="bottomLeft" state="frozen"/>
      <selection pane="bottomLeft" activeCell="S15" sqref="S15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57</v>
      </c>
    </row>
    <row r="4" spans="2:4" ht="21" customHeight="1" x14ac:dyDescent="0.3">
      <c r="B4" s="43" t="s">
        <v>0</v>
      </c>
      <c r="C4" s="43" t="s">
        <v>38</v>
      </c>
      <c r="D4" s="43" t="s">
        <v>39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3.7239999999999998</v>
      </c>
      <c r="D6" s="45">
        <f>D5+C6</f>
        <v>3.7239999999999998</v>
      </c>
    </row>
    <row r="7" spans="2:4" x14ac:dyDescent="0.3">
      <c r="B7" s="46">
        <v>2</v>
      </c>
      <c r="C7" s="44">
        <f>'FTR - Results'!N8</f>
        <v>-5</v>
      </c>
      <c r="D7" s="45">
        <f t="shared" ref="D7:D33" si="0">D6+C7</f>
        <v>-1.2760000000000002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-6.2759999999999998</v>
      </c>
    </row>
    <row r="9" spans="2:4" x14ac:dyDescent="0.3">
      <c r="B9" s="46">
        <v>4</v>
      </c>
      <c r="C9" s="44">
        <f>'FTR - Results'!N10</f>
        <v>4.3609999999999989</v>
      </c>
      <c r="D9" s="45">
        <f t="shared" si="0"/>
        <v>-1.9150000000000009</v>
      </c>
    </row>
    <row r="10" spans="2:4" x14ac:dyDescent="0.3">
      <c r="B10" s="46">
        <v>5</v>
      </c>
      <c r="C10" s="44">
        <f>'FTR - Results'!N11</f>
        <v>-5</v>
      </c>
      <c r="D10" s="45">
        <f t="shared" si="0"/>
        <v>-6.9150000000000009</v>
      </c>
    </row>
    <row r="11" spans="2:4" x14ac:dyDescent="0.3">
      <c r="B11" s="46">
        <v>6</v>
      </c>
      <c r="C11" s="44">
        <f>'FTR - Results'!N12</f>
        <v>4.3119999999999994</v>
      </c>
      <c r="D11" s="45">
        <f t="shared" si="0"/>
        <v>-2.6030000000000015</v>
      </c>
    </row>
    <row r="12" spans="2:4" x14ac:dyDescent="0.3">
      <c r="B12" s="46">
        <v>7</v>
      </c>
      <c r="C12" s="44">
        <f>'FTR - Results'!N13</f>
        <v>6.7619999999999996</v>
      </c>
      <c r="D12" s="45">
        <f t="shared" si="0"/>
        <v>4.158999999999998</v>
      </c>
    </row>
    <row r="13" spans="2:4" x14ac:dyDescent="0.3">
      <c r="B13" s="46">
        <v>8</v>
      </c>
      <c r="C13" s="44">
        <f>'FTR - Results'!N14</f>
        <v>4.948999999999999</v>
      </c>
      <c r="D13" s="45">
        <f t="shared" si="0"/>
        <v>9.107999999999997</v>
      </c>
    </row>
    <row r="14" spans="2:4" x14ac:dyDescent="0.3">
      <c r="B14" s="46">
        <v>9</v>
      </c>
      <c r="C14" s="44">
        <f>'FTR - Results'!N15</f>
        <v>5.4880000000000004</v>
      </c>
      <c r="D14" s="45">
        <f t="shared" si="0"/>
        <v>14.595999999999997</v>
      </c>
    </row>
    <row r="15" spans="2:4" x14ac:dyDescent="0.3">
      <c r="B15" s="46">
        <v>10</v>
      </c>
      <c r="C15" s="44">
        <f>'FTR - Results'!N16</f>
        <v>7.644000000000001</v>
      </c>
      <c r="D15" s="45">
        <f t="shared" si="0"/>
        <v>22.24</v>
      </c>
    </row>
    <row r="16" spans="2:4" x14ac:dyDescent="0.3">
      <c r="B16" s="46">
        <v>11</v>
      </c>
      <c r="C16" s="44">
        <f>'FTR - Results'!N17</f>
        <v>-5</v>
      </c>
      <c r="D16" s="45">
        <f t="shared" si="0"/>
        <v>17.239999999999998</v>
      </c>
    </row>
    <row r="17" spans="2:4" x14ac:dyDescent="0.3">
      <c r="B17" s="46">
        <v>12</v>
      </c>
      <c r="C17" s="44">
        <f>'FTR - Results'!N18</f>
        <v>-5</v>
      </c>
      <c r="D17" s="45">
        <f t="shared" si="0"/>
        <v>12.239999999999998</v>
      </c>
    </row>
    <row r="18" spans="2:4" x14ac:dyDescent="0.3">
      <c r="B18" s="46">
        <v>13</v>
      </c>
      <c r="C18" s="44">
        <f>'FTR - Results'!N19</f>
        <v>-5</v>
      </c>
      <c r="D18" s="45">
        <f t="shared" si="0"/>
        <v>7.2399999999999984</v>
      </c>
    </row>
    <row r="19" spans="2:4" x14ac:dyDescent="0.3">
      <c r="B19" s="46">
        <v>14</v>
      </c>
      <c r="C19" s="44">
        <f>'FTR - Results'!N20</f>
        <v>-5</v>
      </c>
      <c r="D19" s="45">
        <f t="shared" si="0"/>
        <v>2.2399999999999984</v>
      </c>
    </row>
    <row r="20" spans="2:4" x14ac:dyDescent="0.3">
      <c r="B20" s="46">
        <v>15</v>
      </c>
      <c r="C20" s="44">
        <f>'FTR - Results'!N21</f>
        <v>-5</v>
      </c>
      <c r="D20" s="45">
        <f t="shared" si="0"/>
        <v>-2.7600000000000016</v>
      </c>
    </row>
    <row r="21" spans="2:4" x14ac:dyDescent="0.3">
      <c r="B21" s="46">
        <v>16</v>
      </c>
      <c r="C21" s="44">
        <f>'FTR - Results'!N22</f>
        <v>7.0559999999999992</v>
      </c>
      <c r="D21" s="45">
        <f t="shared" si="0"/>
        <v>4.2959999999999976</v>
      </c>
    </row>
    <row r="22" spans="2:4" x14ac:dyDescent="0.3">
      <c r="B22" s="46">
        <v>17</v>
      </c>
      <c r="C22" s="44">
        <f>'FTR - Results'!N23</f>
        <v>4.41</v>
      </c>
      <c r="D22" s="45">
        <f t="shared" si="0"/>
        <v>8.7059999999999977</v>
      </c>
    </row>
    <row r="23" spans="2:4" x14ac:dyDescent="0.3">
      <c r="B23" s="46">
        <v>18</v>
      </c>
      <c r="C23" s="44">
        <f>'FTR - Results'!N24</f>
        <v>13.475</v>
      </c>
      <c r="D23" s="45">
        <f t="shared" si="0"/>
        <v>22.180999999999997</v>
      </c>
    </row>
    <row r="24" spans="2:4" x14ac:dyDescent="0.3">
      <c r="B24" s="46">
        <v>19</v>
      </c>
      <c r="C24" s="44">
        <f>'FTR - Results'!N25</f>
        <v>4.9000000000000004</v>
      </c>
      <c r="D24" s="45">
        <f t="shared" si="0"/>
        <v>27.080999999999996</v>
      </c>
    </row>
    <row r="25" spans="2:4" x14ac:dyDescent="0.3">
      <c r="B25" s="46">
        <v>20</v>
      </c>
      <c r="C25" s="44">
        <f>'FTR - Results'!N26</f>
        <v>4.605999999999999</v>
      </c>
      <c r="D25" s="45">
        <f t="shared" si="0"/>
        <v>31.686999999999994</v>
      </c>
    </row>
    <row r="26" spans="2:4" x14ac:dyDescent="0.3">
      <c r="B26" s="46">
        <v>21</v>
      </c>
      <c r="C26" s="44">
        <f>'FTR - Results'!N27</f>
        <v>0</v>
      </c>
      <c r="D26" s="45">
        <f t="shared" si="0"/>
        <v>31.686999999999994</v>
      </c>
    </row>
    <row r="27" spans="2:4" x14ac:dyDescent="0.3">
      <c r="B27" s="46">
        <v>22</v>
      </c>
      <c r="C27" s="44">
        <f>'FTR - Results'!N28</f>
        <v>0</v>
      </c>
      <c r="D27" s="45">
        <f t="shared" si="0"/>
        <v>31.686999999999994</v>
      </c>
    </row>
    <row r="28" spans="2:4" x14ac:dyDescent="0.3">
      <c r="B28" s="46">
        <v>23</v>
      </c>
      <c r="C28" s="44">
        <f>'FTR - Results'!N29</f>
        <v>0</v>
      </c>
      <c r="D28" s="45">
        <f t="shared" si="0"/>
        <v>31.686999999999994</v>
      </c>
    </row>
    <row r="29" spans="2:4" x14ac:dyDescent="0.3">
      <c r="B29" s="46">
        <v>24</v>
      </c>
      <c r="C29" s="44">
        <f>'FTR - Results'!N30</f>
        <v>0</v>
      </c>
      <c r="D29" s="45">
        <f t="shared" si="0"/>
        <v>31.686999999999994</v>
      </c>
    </row>
    <row r="30" spans="2:4" x14ac:dyDescent="0.3">
      <c r="B30" s="46">
        <v>25</v>
      </c>
      <c r="C30" s="44">
        <f>'FTR - Results'!N31</f>
        <v>0</v>
      </c>
      <c r="D30" s="45">
        <f t="shared" si="0"/>
        <v>31.686999999999994</v>
      </c>
    </row>
    <row r="31" spans="2:4" x14ac:dyDescent="0.3">
      <c r="B31" s="46">
        <v>26</v>
      </c>
      <c r="C31" s="44">
        <f>'FTR - Results'!N32</f>
        <v>0</v>
      </c>
      <c r="D31" s="45">
        <f t="shared" si="0"/>
        <v>31.686999999999994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31.686999999999994</v>
      </c>
    </row>
    <row r="33" spans="2:4" x14ac:dyDescent="0.3">
      <c r="B33" s="46">
        <v>28</v>
      </c>
      <c r="C33" s="44">
        <f>'FTR - Results'!N34</f>
        <v>0</v>
      </c>
      <c r="D33" s="45">
        <f t="shared" si="0"/>
        <v>31.686999999999994</v>
      </c>
    </row>
    <row r="34" spans="2:4" x14ac:dyDescent="0.3">
      <c r="B34" s="46">
        <v>29</v>
      </c>
      <c r="C34" s="44">
        <f>'FTR - Results'!N35</f>
        <v>0</v>
      </c>
      <c r="D34" s="45">
        <f t="shared" ref="D34:D36" si="1">D33+C34</f>
        <v>31.686999999999994</v>
      </c>
    </row>
    <row r="35" spans="2:4" x14ac:dyDescent="0.3">
      <c r="B35" s="46">
        <v>30</v>
      </c>
      <c r="C35" s="44">
        <f>'FTR - Results'!N36</f>
        <v>0</v>
      </c>
      <c r="D35" s="45">
        <f t="shared" si="1"/>
        <v>31.686999999999994</v>
      </c>
    </row>
    <row r="36" spans="2:4" x14ac:dyDescent="0.3">
      <c r="B36" s="46">
        <v>31</v>
      </c>
      <c r="C36" s="44">
        <f>'FTR - Results'!N37</f>
        <v>0</v>
      </c>
      <c r="D36" s="45">
        <f t="shared" si="1"/>
        <v>31.686999999999994</v>
      </c>
    </row>
    <row r="37" spans="2:4" x14ac:dyDescent="0.3">
      <c r="B37" s="46">
        <v>32</v>
      </c>
      <c r="C37" s="44">
        <f>'FTR - Results'!N38</f>
        <v>0</v>
      </c>
      <c r="D37" s="45">
        <f t="shared" ref="D37:D43" si="2">D36+C37</f>
        <v>31.686999999999994</v>
      </c>
    </row>
    <row r="38" spans="2:4" x14ac:dyDescent="0.3">
      <c r="B38" s="46">
        <v>33</v>
      </c>
      <c r="C38" s="44">
        <f>'FTR - Results'!N39</f>
        <v>0</v>
      </c>
      <c r="D38" s="45">
        <f t="shared" si="2"/>
        <v>31.686999999999994</v>
      </c>
    </row>
    <row r="39" spans="2:4" x14ac:dyDescent="0.3">
      <c r="B39" s="46">
        <v>34</v>
      </c>
      <c r="C39" s="44">
        <f>'FTR - Results'!N40</f>
        <v>0</v>
      </c>
      <c r="D39" s="45">
        <f t="shared" si="2"/>
        <v>31.686999999999994</v>
      </c>
    </row>
    <row r="40" spans="2:4" x14ac:dyDescent="0.3">
      <c r="B40" s="46">
        <v>35</v>
      </c>
      <c r="C40" s="44">
        <f>'FTR - Results'!N41</f>
        <v>0</v>
      </c>
      <c r="D40" s="45">
        <f t="shared" si="2"/>
        <v>31.686999999999994</v>
      </c>
    </row>
    <row r="41" spans="2:4" x14ac:dyDescent="0.3">
      <c r="B41" s="46">
        <v>36</v>
      </c>
      <c r="C41" s="44">
        <f>'FTR - Results'!N42</f>
        <v>0</v>
      </c>
      <c r="D41" s="45">
        <f t="shared" si="2"/>
        <v>31.686999999999994</v>
      </c>
    </row>
    <row r="42" spans="2:4" x14ac:dyDescent="0.3">
      <c r="B42" s="46">
        <v>37</v>
      </c>
      <c r="C42" s="44">
        <f>'FTR - Results'!N43</f>
        <v>0</v>
      </c>
      <c r="D42" s="45">
        <f t="shared" si="2"/>
        <v>31.686999999999994</v>
      </c>
    </row>
    <row r="43" spans="2:4" x14ac:dyDescent="0.3">
      <c r="B43" s="46">
        <v>38</v>
      </c>
      <c r="C43" s="44">
        <f>'FTR - Results'!N44</f>
        <v>0</v>
      </c>
      <c r="D43" s="45">
        <f t="shared" si="2"/>
        <v>31.686999999999994</v>
      </c>
    </row>
    <row r="44" spans="2:4" x14ac:dyDescent="0.3">
      <c r="B44" s="46">
        <v>39</v>
      </c>
      <c r="C44" s="44">
        <f>'FTR - Results'!N45</f>
        <v>0</v>
      </c>
      <c r="D44" s="45">
        <f t="shared" ref="D44" si="3">D43+C44</f>
        <v>31.686999999999994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45"/>
  <sheetViews>
    <sheetView showGridLines="0" tabSelected="1" workbookViewId="0">
      <pane ySplit="6" topLeftCell="A7" activePane="bottomLeft" state="frozen"/>
      <selection pane="bottomLeft" activeCell="F29" sqref="F29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5.5546875" bestFit="1" customWidth="1"/>
    <col min="5" max="5" width="32" customWidth="1"/>
    <col min="6" max="6" width="19.2187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4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292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O45</f>
        <v>1585.5460525584954</v>
      </c>
    </row>
    <row r="3" spans="2:15" ht="21" customHeight="1" x14ac:dyDescent="0.4">
      <c r="B3" s="27"/>
      <c r="C3" s="28"/>
      <c r="D3" s="28"/>
      <c r="E3" s="28"/>
      <c r="F3" s="29"/>
      <c r="G3" s="293"/>
      <c r="H3" s="32" t="s">
        <v>16</v>
      </c>
      <c r="I3" s="33">
        <f>'FTR - Results'!I3</f>
        <v>46184</v>
      </c>
      <c r="J3"/>
      <c r="K3" s="10"/>
      <c r="N3" s="38" t="s">
        <v>17</v>
      </c>
      <c r="O3" s="39">
        <f>O2-I2</f>
        <v>585.54605255849538</v>
      </c>
    </row>
    <row r="4" spans="2:15" ht="21" customHeight="1" thickBot="1" x14ac:dyDescent="0.4">
      <c r="B4" s="23"/>
      <c r="C4" s="24"/>
      <c r="D4" s="25"/>
      <c r="E4" s="25"/>
      <c r="F4" s="30"/>
      <c r="G4" s="294"/>
      <c r="H4" s="34" t="s">
        <v>18</v>
      </c>
      <c r="I4" s="35">
        <f>COUNTA(E7:E45)</f>
        <v>21</v>
      </c>
      <c r="J4"/>
      <c r="K4" s="10"/>
      <c r="N4" s="40" t="s">
        <v>214</v>
      </c>
      <c r="O4" s="41">
        <f>SUM(O2-I2)/I2*100</f>
        <v>58.554605255849538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45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46184</v>
      </c>
      <c r="D7" s="13" t="s">
        <v>46</v>
      </c>
      <c r="E7" s="5" t="s">
        <v>115</v>
      </c>
      <c r="F7" s="1" t="s">
        <v>121</v>
      </c>
      <c r="G7" s="1" t="s">
        <v>123</v>
      </c>
      <c r="H7" s="2">
        <v>3.2</v>
      </c>
      <c r="I7" s="18">
        <f>L7/16.5</f>
        <v>60.606060606060609</v>
      </c>
      <c r="J7" s="6" t="s">
        <v>113</v>
      </c>
      <c r="K7" s="20" t="s">
        <v>114</v>
      </c>
      <c r="L7" s="4">
        <f>I2</f>
        <v>1000</v>
      </c>
      <c r="M7" s="3">
        <f t="shared" ref="M7:M13" si="0">IF(K7="w",(H7-1)*I7,-I7)</f>
        <v>-60.606060606060609</v>
      </c>
      <c r="N7" s="3">
        <f t="shared" ref="N7:N13" si="1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45" si="2">C7+1</f>
        <v>46185</v>
      </c>
      <c r="D8" s="13" t="s">
        <v>46</v>
      </c>
      <c r="E8" s="5" t="s">
        <v>120</v>
      </c>
      <c r="F8" s="1" t="s">
        <v>121</v>
      </c>
      <c r="G8" s="1" t="s">
        <v>124</v>
      </c>
      <c r="H8" s="2">
        <v>2.14</v>
      </c>
      <c r="I8" s="18">
        <f t="shared" ref="I8:I13" si="3">L8/16.5</f>
        <v>56.93296602387511</v>
      </c>
      <c r="J8" s="6" t="s">
        <v>126</v>
      </c>
      <c r="K8" s="20" t="s">
        <v>110</v>
      </c>
      <c r="L8" s="4">
        <f t="shared" ref="L8:L13" si="4">O7</f>
        <v>939.39393939393938</v>
      </c>
      <c r="M8" s="3">
        <f t="shared" si="0"/>
        <v>64.903581267217632</v>
      </c>
      <c r="N8" s="3">
        <f t="shared" si="1"/>
        <v>1.2980716253443527</v>
      </c>
      <c r="O8" s="4">
        <f t="shared" ref="O8:O34" si="5">L8+M8-N8</f>
        <v>1002.9994490358126</v>
      </c>
    </row>
    <row r="9" spans="2:15" x14ac:dyDescent="0.3">
      <c r="B9" s="16">
        <v>3</v>
      </c>
      <c r="C9" s="15">
        <f t="shared" si="2"/>
        <v>46186</v>
      </c>
      <c r="D9" s="13" t="s">
        <v>46</v>
      </c>
      <c r="E9" s="5" t="s">
        <v>130</v>
      </c>
      <c r="F9" s="1" t="s">
        <v>131</v>
      </c>
      <c r="G9" s="1" t="s">
        <v>132</v>
      </c>
      <c r="H9" s="2">
        <v>2.16</v>
      </c>
      <c r="I9" s="18">
        <f t="shared" si="3"/>
        <v>60.787845396109859</v>
      </c>
      <c r="J9" s="6" t="s">
        <v>118</v>
      </c>
      <c r="K9" s="20" t="s">
        <v>110</v>
      </c>
      <c r="L9" s="4">
        <f t="shared" si="4"/>
        <v>1002.9994490358126</v>
      </c>
      <c r="M9" s="3">
        <f t="shared" si="0"/>
        <v>70.513900659487447</v>
      </c>
      <c r="N9" s="3">
        <f t="shared" si="1"/>
        <v>1.410278013189749</v>
      </c>
      <c r="O9" s="4">
        <f t="shared" si="5"/>
        <v>1072.1030716821103</v>
      </c>
    </row>
    <row r="10" spans="2:15" x14ac:dyDescent="0.3">
      <c r="B10" s="16">
        <v>4</v>
      </c>
      <c r="C10" s="15">
        <f t="shared" si="2"/>
        <v>46187</v>
      </c>
      <c r="D10" s="13" t="s">
        <v>46</v>
      </c>
      <c r="E10" s="5" t="s">
        <v>137</v>
      </c>
      <c r="F10" s="1" t="s">
        <v>131</v>
      </c>
      <c r="G10" s="1" t="s">
        <v>132</v>
      </c>
      <c r="H10" s="2">
        <v>2.02</v>
      </c>
      <c r="I10" s="18">
        <f t="shared" si="3"/>
        <v>64.975943738309724</v>
      </c>
      <c r="J10" s="6" t="s">
        <v>138</v>
      </c>
      <c r="K10" s="20" t="s">
        <v>110</v>
      </c>
      <c r="L10" s="4">
        <f t="shared" si="4"/>
        <v>1072.1030716821103</v>
      </c>
      <c r="M10" s="3">
        <f t="shared" si="0"/>
        <v>66.275462613075916</v>
      </c>
      <c r="N10" s="3">
        <f t="shared" ref="N10" si="6">IF(K10="w",(M10/100*2),0)</f>
        <v>1.3255092522615184</v>
      </c>
      <c r="O10" s="4">
        <f t="shared" ref="O10" si="7">L10+M10-N10</f>
        <v>1137.0530250429247</v>
      </c>
    </row>
    <row r="11" spans="2:15" x14ac:dyDescent="0.3">
      <c r="B11" s="16">
        <v>5</v>
      </c>
      <c r="C11" s="15">
        <f t="shared" si="2"/>
        <v>46188</v>
      </c>
      <c r="D11" s="13" t="s">
        <v>46</v>
      </c>
      <c r="E11" s="5" t="s">
        <v>141</v>
      </c>
      <c r="F11" s="1" t="s">
        <v>142</v>
      </c>
      <c r="G11" s="1" t="s">
        <v>143</v>
      </c>
      <c r="H11" s="2">
        <v>1.82</v>
      </c>
      <c r="I11" s="18">
        <f t="shared" si="3"/>
        <v>68.912304548056042</v>
      </c>
      <c r="J11" s="6" t="s">
        <v>118</v>
      </c>
      <c r="K11" s="20" t="s">
        <v>110</v>
      </c>
      <c r="L11" s="4">
        <f t="shared" si="4"/>
        <v>1137.0530250429247</v>
      </c>
      <c r="M11" s="3">
        <f t="shared" si="0"/>
        <v>56.50808972940596</v>
      </c>
      <c r="N11" s="3">
        <f t="shared" si="1"/>
        <v>1.1301617945881193</v>
      </c>
      <c r="O11" s="4">
        <f t="shared" si="5"/>
        <v>1192.4309529777427</v>
      </c>
    </row>
    <row r="12" spans="2:15" x14ac:dyDescent="0.3">
      <c r="B12" s="16">
        <v>6</v>
      </c>
      <c r="C12" s="15">
        <f t="shared" si="2"/>
        <v>46189</v>
      </c>
      <c r="D12" s="13" t="s">
        <v>46</v>
      </c>
      <c r="E12" s="5" t="s">
        <v>149</v>
      </c>
      <c r="F12" s="1" t="s">
        <v>150</v>
      </c>
      <c r="G12" s="1" t="s">
        <v>151</v>
      </c>
      <c r="H12" s="2">
        <v>1.82</v>
      </c>
      <c r="I12" s="18">
        <f t="shared" si="3"/>
        <v>72.268542604711683</v>
      </c>
      <c r="J12" s="6" t="s">
        <v>153</v>
      </c>
      <c r="K12" s="20" t="s">
        <v>110</v>
      </c>
      <c r="L12" s="4">
        <f t="shared" si="4"/>
        <v>1192.4309529777427</v>
      </c>
      <c r="M12" s="3">
        <f t="shared" si="0"/>
        <v>59.260204935863584</v>
      </c>
      <c r="N12" s="3">
        <f t="shared" si="1"/>
        <v>1.1852040987172716</v>
      </c>
      <c r="O12" s="4">
        <f t="shared" si="5"/>
        <v>1250.5059538148889</v>
      </c>
    </row>
    <row r="13" spans="2:15" x14ac:dyDescent="0.3">
      <c r="B13" s="16">
        <v>7</v>
      </c>
      <c r="C13" s="15">
        <f t="shared" si="2"/>
        <v>46190</v>
      </c>
      <c r="D13" s="13" t="s">
        <v>46</v>
      </c>
      <c r="E13" s="5" t="s">
        <v>154</v>
      </c>
      <c r="F13" s="1" t="s">
        <v>107</v>
      </c>
      <c r="G13" s="1" t="s">
        <v>156</v>
      </c>
      <c r="H13" s="2">
        <v>1.96</v>
      </c>
      <c r="I13" s="18">
        <f t="shared" si="3"/>
        <v>75.788239625144783</v>
      </c>
      <c r="J13" s="6" t="s">
        <v>118</v>
      </c>
      <c r="K13" s="20" t="s">
        <v>114</v>
      </c>
      <c r="L13" s="4">
        <f t="shared" si="4"/>
        <v>1250.5059538148889</v>
      </c>
      <c r="M13" s="3">
        <f t="shared" si="0"/>
        <v>-75.788239625144783</v>
      </c>
      <c r="N13" s="3">
        <f t="shared" si="1"/>
        <v>0</v>
      </c>
      <c r="O13" s="4">
        <f t="shared" si="5"/>
        <v>1174.7177141897441</v>
      </c>
    </row>
    <row r="14" spans="2:15" x14ac:dyDescent="0.3">
      <c r="B14" s="16">
        <v>8</v>
      </c>
      <c r="C14" s="15">
        <f t="shared" si="2"/>
        <v>46191</v>
      </c>
      <c r="D14" s="13" t="s">
        <v>46</v>
      </c>
      <c r="E14" s="5" t="s">
        <v>159</v>
      </c>
      <c r="F14" s="1" t="s">
        <v>121</v>
      </c>
      <c r="G14" s="1" t="s">
        <v>121</v>
      </c>
      <c r="H14" s="2">
        <v>1.89</v>
      </c>
      <c r="I14" s="18">
        <f t="shared" ref="I14:I18" si="8">L14/16.5</f>
        <v>71.195012981196612</v>
      </c>
      <c r="J14" s="6" t="s">
        <v>118</v>
      </c>
      <c r="K14" s="20" t="s">
        <v>114</v>
      </c>
      <c r="L14" s="4">
        <f t="shared" ref="L14:L24" si="9">O13</f>
        <v>1174.7177141897441</v>
      </c>
      <c r="M14" s="3">
        <f t="shared" ref="M14" si="10">IF(K14="w",(H14-1)*I14,-I14)</f>
        <v>-71.195012981196612</v>
      </c>
      <c r="N14" s="3">
        <f t="shared" ref="N14" si="11">IF(K14="w",(M14/100*2),0)</f>
        <v>0</v>
      </c>
      <c r="O14" s="4">
        <f t="shared" ref="O14" si="12">L14+M14-N14</f>
        <v>1103.5227012085475</v>
      </c>
    </row>
    <row r="15" spans="2:15" x14ac:dyDescent="0.3">
      <c r="B15" s="16">
        <v>9</v>
      </c>
      <c r="C15" s="15">
        <f t="shared" si="2"/>
        <v>46192</v>
      </c>
      <c r="D15" s="13" t="s">
        <v>46</v>
      </c>
      <c r="E15" s="5" t="s">
        <v>164</v>
      </c>
      <c r="F15" s="1" t="s">
        <v>121</v>
      </c>
      <c r="G15" s="1" t="s">
        <v>165</v>
      </c>
      <c r="H15" s="2">
        <v>1.76</v>
      </c>
      <c r="I15" s="18">
        <f t="shared" si="8"/>
        <v>66.880163709608937</v>
      </c>
      <c r="J15" s="6" t="s">
        <v>117</v>
      </c>
      <c r="K15" s="156" t="s">
        <v>110</v>
      </c>
      <c r="L15" s="4">
        <f t="shared" si="9"/>
        <v>1103.5227012085475</v>
      </c>
      <c r="M15" s="3">
        <f t="shared" ref="M15:M24" si="13">IF(K15="w",(H15-1)*I15,-I15)</f>
        <v>50.828924419302794</v>
      </c>
      <c r="N15" s="3">
        <f t="shared" ref="N15:N24" si="14">IF(K15="w",(M15/100*2),0)</f>
        <v>1.0165784883860558</v>
      </c>
      <c r="O15" s="4">
        <f t="shared" si="5"/>
        <v>1153.3350471394642</v>
      </c>
    </row>
    <row r="16" spans="2:15" x14ac:dyDescent="0.3">
      <c r="B16" s="16">
        <v>10</v>
      </c>
      <c r="C16" s="15">
        <f t="shared" si="2"/>
        <v>46193</v>
      </c>
      <c r="D16" s="13" t="s">
        <v>46</v>
      </c>
      <c r="E16" s="5" t="s">
        <v>168</v>
      </c>
      <c r="F16" s="1" t="s">
        <v>107</v>
      </c>
      <c r="G16" s="1" t="s">
        <v>169</v>
      </c>
      <c r="H16" s="2">
        <v>1.89</v>
      </c>
      <c r="I16" s="18">
        <f t="shared" si="8"/>
        <v>69.89909376602813</v>
      </c>
      <c r="J16" s="6" t="s">
        <v>113</v>
      </c>
      <c r="K16" s="20" t="s">
        <v>171</v>
      </c>
      <c r="L16" s="4">
        <f t="shared" si="9"/>
        <v>1153.3350471394642</v>
      </c>
      <c r="M16" s="3">
        <v>0</v>
      </c>
      <c r="N16" s="3">
        <f t="shared" si="14"/>
        <v>0</v>
      </c>
      <c r="O16" s="4">
        <f t="shared" si="5"/>
        <v>1153.3350471394642</v>
      </c>
    </row>
    <row r="17" spans="2:15" x14ac:dyDescent="0.3">
      <c r="B17" s="16">
        <v>11</v>
      </c>
      <c r="C17" s="15">
        <f t="shared" si="2"/>
        <v>46194</v>
      </c>
      <c r="D17" s="13" t="s">
        <v>46</v>
      </c>
      <c r="E17" s="5" t="s">
        <v>178</v>
      </c>
      <c r="F17" s="1" t="s">
        <v>107</v>
      </c>
      <c r="G17" s="1" t="s">
        <v>191</v>
      </c>
      <c r="H17" s="2">
        <v>1.85</v>
      </c>
      <c r="I17" s="18">
        <f t="shared" si="8"/>
        <v>69.89909376602813</v>
      </c>
      <c r="J17" s="6" t="s">
        <v>125</v>
      </c>
      <c r="K17" s="20" t="s">
        <v>114</v>
      </c>
      <c r="L17" s="4">
        <f>O16</f>
        <v>1153.3350471394642</v>
      </c>
      <c r="M17" s="3">
        <f>IF(K17="w",(H17-1)*I17,-I17)</f>
        <v>-69.89909376602813</v>
      </c>
      <c r="N17" s="3">
        <f>IF(K17="w",(M17/100*2),0)</f>
        <v>0</v>
      </c>
      <c r="O17" s="4">
        <f t="shared" si="5"/>
        <v>1083.4359533734362</v>
      </c>
    </row>
    <row r="18" spans="2:15" x14ac:dyDescent="0.3">
      <c r="B18" s="16">
        <v>12</v>
      </c>
      <c r="C18" s="15">
        <f t="shared" si="2"/>
        <v>46195</v>
      </c>
      <c r="D18" s="13" t="s">
        <v>46</v>
      </c>
      <c r="E18" s="5" t="s">
        <v>176</v>
      </c>
      <c r="F18" s="1" t="s">
        <v>107</v>
      </c>
      <c r="G18" s="1" t="s">
        <v>177</v>
      </c>
      <c r="H18" s="2">
        <v>1.8</v>
      </c>
      <c r="I18" s="18">
        <f t="shared" ref="I18" si="15">L18/16.5</f>
        <v>65.662785052935533</v>
      </c>
      <c r="J18" s="6" t="s">
        <v>145</v>
      </c>
      <c r="K18" s="20" t="s">
        <v>110</v>
      </c>
      <c r="L18" s="4">
        <f>O17</f>
        <v>1083.4359533734362</v>
      </c>
      <c r="M18" s="3">
        <f>IF(K18="w",(H18-1)*I18,-I18)</f>
        <v>52.530228042348426</v>
      </c>
      <c r="N18" s="3">
        <f>IF(K18="w",(M18/100*2),0)</f>
        <v>1.0506045608469685</v>
      </c>
      <c r="O18" s="4">
        <f t="shared" si="5"/>
        <v>1134.9155768549376</v>
      </c>
    </row>
    <row r="19" spans="2:15" x14ac:dyDescent="0.3">
      <c r="B19" s="16">
        <v>13</v>
      </c>
      <c r="C19" s="15">
        <f t="shared" si="2"/>
        <v>46196</v>
      </c>
      <c r="D19" s="13" t="s">
        <v>46</v>
      </c>
      <c r="E19" s="5" t="s">
        <v>184</v>
      </c>
      <c r="F19" s="1" t="s">
        <v>107</v>
      </c>
      <c r="G19" s="1" t="s">
        <v>185</v>
      </c>
      <c r="H19" s="2">
        <v>1.76</v>
      </c>
      <c r="I19" s="18">
        <f t="shared" ref="I19:I27" si="16">L19/16.5</f>
        <v>68.782762233632582</v>
      </c>
      <c r="J19" s="6" t="s">
        <v>180</v>
      </c>
      <c r="K19" s="20" t="s">
        <v>110</v>
      </c>
      <c r="L19" s="4">
        <f>O18</f>
        <v>1134.9155768549376</v>
      </c>
      <c r="M19" s="3">
        <f>IF(K19="w",(H19-1)*I19,-I19)</f>
        <v>52.274899297560765</v>
      </c>
      <c r="N19" s="3">
        <f>IF(K19="w",(M19/100*2),0)</f>
        <v>1.0454979859512152</v>
      </c>
      <c r="O19" s="4">
        <f t="shared" si="5"/>
        <v>1186.1449781665472</v>
      </c>
    </row>
    <row r="20" spans="2:15" x14ac:dyDescent="0.3">
      <c r="B20" s="16">
        <v>14</v>
      </c>
      <c r="C20" s="15">
        <f t="shared" si="2"/>
        <v>46197</v>
      </c>
      <c r="D20" s="13" t="s">
        <v>46</v>
      </c>
      <c r="E20" s="5" t="s">
        <v>187</v>
      </c>
      <c r="F20" s="1" t="s">
        <v>150</v>
      </c>
      <c r="G20" s="1" t="s">
        <v>192</v>
      </c>
      <c r="H20" s="2">
        <v>2.2000000000000002</v>
      </c>
      <c r="I20" s="18">
        <f t="shared" si="16"/>
        <v>71.887574434336187</v>
      </c>
      <c r="J20" s="6" t="s">
        <v>134</v>
      </c>
      <c r="K20" s="20" t="s">
        <v>110</v>
      </c>
      <c r="L20" s="4">
        <f>O19</f>
        <v>1186.1449781665472</v>
      </c>
      <c r="M20" s="3">
        <f>IF(K20="w",(H20-1)*I20,-I20)</f>
        <v>86.265089321203433</v>
      </c>
      <c r="N20" s="3">
        <f>IF(K20="w",(M20/100*2),0)</f>
        <v>1.7253017864240687</v>
      </c>
      <c r="O20" s="4">
        <f t="shared" si="5"/>
        <v>1270.6847657013266</v>
      </c>
    </row>
    <row r="21" spans="2:15" x14ac:dyDescent="0.3">
      <c r="B21" s="16">
        <v>15</v>
      </c>
      <c r="C21" s="15">
        <f t="shared" si="2"/>
        <v>46198</v>
      </c>
      <c r="D21" s="13" t="s">
        <v>46</v>
      </c>
      <c r="E21" s="5" t="s">
        <v>189</v>
      </c>
      <c r="F21" s="1" t="s">
        <v>200</v>
      </c>
      <c r="G21" s="1" t="s">
        <v>183</v>
      </c>
      <c r="H21" s="2">
        <v>1.89</v>
      </c>
      <c r="I21" s="18">
        <f t="shared" si="16"/>
        <v>77.011197921292521</v>
      </c>
      <c r="J21" s="6" t="s">
        <v>133</v>
      </c>
      <c r="K21" s="20" t="s">
        <v>114</v>
      </c>
      <c r="L21" s="4">
        <f t="shared" si="9"/>
        <v>1270.6847657013266</v>
      </c>
      <c r="M21" s="3">
        <f t="shared" si="13"/>
        <v>-77.011197921292521</v>
      </c>
      <c r="N21" s="3">
        <f t="shared" si="14"/>
        <v>0</v>
      </c>
      <c r="O21" s="4">
        <f t="shared" si="5"/>
        <v>1193.6735677800341</v>
      </c>
    </row>
    <row r="22" spans="2:15" x14ac:dyDescent="0.3">
      <c r="B22" s="16">
        <v>16</v>
      </c>
      <c r="C22" s="15">
        <f t="shared" si="2"/>
        <v>46199</v>
      </c>
      <c r="D22" s="13" t="s">
        <v>46</v>
      </c>
      <c r="E22" s="5" t="s">
        <v>195</v>
      </c>
      <c r="F22" s="1" t="s">
        <v>201</v>
      </c>
      <c r="G22" s="1" t="s">
        <v>202</v>
      </c>
      <c r="H22" s="2">
        <v>1.97</v>
      </c>
      <c r="I22" s="18">
        <f t="shared" si="16"/>
        <v>72.343852592729334</v>
      </c>
      <c r="J22" s="6" t="s">
        <v>116</v>
      </c>
      <c r="K22" s="20" t="s">
        <v>171</v>
      </c>
      <c r="L22" s="4">
        <f t="shared" si="9"/>
        <v>1193.6735677800341</v>
      </c>
      <c r="M22" s="3">
        <v>0</v>
      </c>
      <c r="N22" s="3">
        <f t="shared" si="14"/>
        <v>0</v>
      </c>
      <c r="O22" s="4">
        <f t="shared" si="5"/>
        <v>1193.6735677800341</v>
      </c>
    </row>
    <row r="23" spans="2:15" x14ac:dyDescent="0.3">
      <c r="B23" s="16">
        <v>17</v>
      </c>
      <c r="C23" s="15">
        <f t="shared" si="2"/>
        <v>46200</v>
      </c>
      <c r="D23" s="13" t="s">
        <v>46</v>
      </c>
      <c r="E23" s="5" t="s">
        <v>196</v>
      </c>
      <c r="F23" s="1" t="s">
        <v>121</v>
      </c>
      <c r="G23" s="1" t="s">
        <v>203</v>
      </c>
      <c r="H23" s="2">
        <v>1.96</v>
      </c>
      <c r="I23" s="18">
        <f t="shared" si="16"/>
        <v>72.343852592729334</v>
      </c>
      <c r="J23" s="6" t="s">
        <v>113</v>
      </c>
      <c r="K23" s="20" t="s">
        <v>110</v>
      </c>
      <c r="L23" s="4">
        <f t="shared" si="9"/>
        <v>1193.6735677800341</v>
      </c>
      <c r="M23" s="3">
        <f t="shared" si="13"/>
        <v>69.450098489020164</v>
      </c>
      <c r="N23" s="3">
        <f t="shared" si="14"/>
        <v>1.3890019697804032</v>
      </c>
      <c r="O23" s="4">
        <f t="shared" si="5"/>
        <v>1261.7346642992738</v>
      </c>
    </row>
    <row r="24" spans="2:15" x14ac:dyDescent="0.3">
      <c r="B24" s="16">
        <v>18</v>
      </c>
      <c r="C24" s="15">
        <f t="shared" si="2"/>
        <v>46201</v>
      </c>
      <c r="D24" s="13" t="s">
        <v>51</v>
      </c>
      <c r="E24" s="5" t="s">
        <v>206</v>
      </c>
      <c r="F24" s="1" t="s">
        <v>121</v>
      </c>
      <c r="G24" s="1" t="s">
        <v>123</v>
      </c>
      <c r="H24" s="118">
        <v>4</v>
      </c>
      <c r="I24" s="18">
        <f t="shared" si="16"/>
        <v>76.468767533289324</v>
      </c>
      <c r="J24" s="6" t="s">
        <v>116</v>
      </c>
      <c r="K24" s="20" t="s">
        <v>110</v>
      </c>
      <c r="L24" s="4">
        <f t="shared" si="9"/>
        <v>1261.7346642992738</v>
      </c>
      <c r="M24" s="3">
        <f t="shared" si="13"/>
        <v>229.40630259986796</v>
      </c>
      <c r="N24" s="3">
        <f t="shared" si="14"/>
        <v>4.5881260519973592</v>
      </c>
      <c r="O24" s="4">
        <f t="shared" si="5"/>
        <v>1486.5528408471446</v>
      </c>
    </row>
    <row r="25" spans="2:15" x14ac:dyDescent="0.3">
      <c r="B25" s="16">
        <v>19</v>
      </c>
      <c r="C25" s="15">
        <f t="shared" si="2"/>
        <v>46202</v>
      </c>
      <c r="D25" s="13" t="s">
        <v>51</v>
      </c>
      <c r="E25" s="5" t="s">
        <v>208</v>
      </c>
      <c r="F25" s="1" t="s">
        <v>150</v>
      </c>
      <c r="G25" s="1" t="s">
        <v>209</v>
      </c>
      <c r="H25" s="2">
        <v>2.14</v>
      </c>
      <c r="I25" s="18">
        <f t="shared" si="16"/>
        <v>90.094111566493609</v>
      </c>
      <c r="J25" s="6" t="s">
        <v>118</v>
      </c>
      <c r="K25" s="20" t="s">
        <v>114</v>
      </c>
      <c r="L25" s="4">
        <f t="shared" ref="L25:L34" si="17">O24</f>
        <v>1486.5528408471446</v>
      </c>
      <c r="M25" s="3">
        <f t="shared" ref="M25:M34" si="18">IF(K25="w",(H25-1)*I25,-I25)</f>
        <v>-90.094111566493609</v>
      </c>
      <c r="N25" s="3">
        <f t="shared" ref="N25:N34" si="19">IF(K25="w",(M25/100*2),0)</f>
        <v>0</v>
      </c>
      <c r="O25" s="4">
        <f t="shared" si="5"/>
        <v>1396.4587292806509</v>
      </c>
    </row>
    <row r="26" spans="2:15" x14ac:dyDescent="0.3">
      <c r="B26" s="16">
        <v>20</v>
      </c>
      <c r="C26" s="15">
        <f t="shared" si="2"/>
        <v>46203</v>
      </c>
      <c r="D26" s="13" t="s">
        <v>51</v>
      </c>
      <c r="E26" s="5" t="s">
        <v>210</v>
      </c>
      <c r="F26" s="1" t="s">
        <v>131</v>
      </c>
      <c r="G26" s="1" t="s">
        <v>132</v>
      </c>
      <c r="H26" s="2">
        <v>1.89</v>
      </c>
      <c r="I26" s="18">
        <f t="shared" si="16"/>
        <v>84.63386238064551</v>
      </c>
      <c r="J26" s="6" t="s">
        <v>118</v>
      </c>
      <c r="K26" s="20" t="s">
        <v>110</v>
      </c>
      <c r="L26" s="4">
        <f t="shared" si="17"/>
        <v>1396.4587292806509</v>
      </c>
      <c r="M26" s="3">
        <f t="shared" si="18"/>
        <v>75.324137518774492</v>
      </c>
      <c r="N26" s="3">
        <f t="shared" si="19"/>
        <v>1.5064827503754898</v>
      </c>
      <c r="O26" s="4">
        <f t="shared" si="5"/>
        <v>1470.27638404905</v>
      </c>
    </row>
    <row r="27" spans="2:15" x14ac:dyDescent="0.3">
      <c r="B27" s="16">
        <v>21</v>
      </c>
      <c r="C27" s="15">
        <f t="shared" si="2"/>
        <v>46204</v>
      </c>
      <c r="D27" s="13" t="s">
        <v>51</v>
      </c>
      <c r="E27" s="5" t="s">
        <v>216</v>
      </c>
      <c r="F27" s="1" t="s">
        <v>121</v>
      </c>
      <c r="G27" s="1" t="s">
        <v>84</v>
      </c>
      <c r="H27" s="2">
        <v>2.3199999999999998</v>
      </c>
      <c r="I27" s="18">
        <f t="shared" si="16"/>
        <v>89.107659639336362</v>
      </c>
      <c r="J27" s="6" t="s">
        <v>109</v>
      </c>
      <c r="K27" s="20" t="s">
        <v>110</v>
      </c>
      <c r="L27" s="4">
        <f t="shared" si="17"/>
        <v>1470.27638404905</v>
      </c>
      <c r="M27" s="3">
        <f t="shared" si="18"/>
        <v>117.62211072392398</v>
      </c>
      <c r="N27" s="3">
        <f t="shared" si="19"/>
        <v>2.3524422144784798</v>
      </c>
      <c r="O27" s="4">
        <f t="shared" si="5"/>
        <v>1585.5460525584954</v>
      </c>
    </row>
    <row r="28" spans="2:15" x14ac:dyDescent="0.3">
      <c r="B28" s="16">
        <v>22</v>
      </c>
      <c r="C28" s="15">
        <f t="shared" si="2"/>
        <v>46205</v>
      </c>
      <c r="D28" s="13" t="s">
        <v>51</v>
      </c>
      <c r="E28" s="5"/>
      <c r="F28" s="1"/>
      <c r="G28" s="1"/>
      <c r="H28" s="2"/>
      <c r="I28" s="18"/>
      <c r="J28" s="6"/>
      <c r="K28" s="20"/>
      <c r="L28" s="4">
        <f t="shared" si="17"/>
        <v>1585.5460525584954</v>
      </c>
      <c r="M28" s="3">
        <f t="shared" si="18"/>
        <v>0</v>
      </c>
      <c r="N28" s="3">
        <f t="shared" si="19"/>
        <v>0</v>
      </c>
      <c r="O28" s="4">
        <f t="shared" si="5"/>
        <v>1585.5460525584954</v>
      </c>
    </row>
    <row r="29" spans="2:15" x14ac:dyDescent="0.3">
      <c r="B29" s="16">
        <v>23</v>
      </c>
      <c r="C29" s="15">
        <f t="shared" si="2"/>
        <v>46206</v>
      </c>
      <c r="D29" s="13" t="s">
        <v>51</v>
      </c>
      <c r="E29" s="5"/>
      <c r="F29" s="1"/>
      <c r="G29" s="1"/>
      <c r="H29" s="2"/>
      <c r="I29" s="18"/>
      <c r="J29" s="6"/>
      <c r="K29" s="20"/>
      <c r="L29" s="4">
        <f t="shared" si="17"/>
        <v>1585.5460525584954</v>
      </c>
      <c r="M29" s="3">
        <f t="shared" si="18"/>
        <v>0</v>
      </c>
      <c r="N29" s="3">
        <f t="shared" si="19"/>
        <v>0</v>
      </c>
      <c r="O29" s="4">
        <f t="shared" si="5"/>
        <v>1585.5460525584954</v>
      </c>
    </row>
    <row r="30" spans="2:15" x14ac:dyDescent="0.3">
      <c r="B30" s="16">
        <v>24</v>
      </c>
      <c r="C30" s="15">
        <f t="shared" si="2"/>
        <v>46207</v>
      </c>
      <c r="D30" s="13" t="s">
        <v>52</v>
      </c>
      <c r="E30" s="5"/>
      <c r="F30" s="1"/>
      <c r="G30" s="1"/>
      <c r="H30" s="2"/>
      <c r="I30" s="18"/>
      <c r="J30" s="6"/>
      <c r="K30" s="20"/>
      <c r="L30" s="4">
        <f t="shared" si="17"/>
        <v>1585.5460525584954</v>
      </c>
      <c r="M30" s="3">
        <f t="shared" si="18"/>
        <v>0</v>
      </c>
      <c r="N30" s="3">
        <f t="shared" si="19"/>
        <v>0</v>
      </c>
      <c r="O30" s="4">
        <f t="shared" si="5"/>
        <v>1585.5460525584954</v>
      </c>
    </row>
    <row r="31" spans="2:15" x14ac:dyDescent="0.3">
      <c r="B31" s="16">
        <v>25</v>
      </c>
      <c r="C31" s="15">
        <f t="shared" si="2"/>
        <v>46208</v>
      </c>
      <c r="D31" s="13" t="s">
        <v>52</v>
      </c>
      <c r="E31" s="5"/>
      <c r="F31" s="1"/>
      <c r="G31" s="1"/>
      <c r="H31" s="2"/>
      <c r="I31" s="18"/>
      <c r="J31" s="6"/>
      <c r="K31" s="20"/>
      <c r="L31" s="4">
        <f t="shared" si="17"/>
        <v>1585.5460525584954</v>
      </c>
      <c r="M31" s="3">
        <f t="shared" si="18"/>
        <v>0</v>
      </c>
      <c r="N31" s="3">
        <f t="shared" si="19"/>
        <v>0</v>
      </c>
      <c r="O31" s="4">
        <f t="shared" si="5"/>
        <v>1585.5460525584954</v>
      </c>
    </row>
    <row r="32" spans="2:15" x14ac:dyDescent="0.3">
      <c r="B32" s="16">
        <v>26</v>
      </c>
      <c r="C32" s="15">
        <f t="shared" si="2"/>
        <v>46209</v>
      </c>
      <c r="D32" s="13" t="s">
        <v>52</v>
      </c>
      <c r="E32" s="5"/>
      <c r="F32" s="1"/>
      <c r="G32" s="1"/>
      <c r="H32" s="2"/>
      <c r="I32" s="18"/>
      <c r="J32" s="6"/>
      <c r="K32" s="20"/>
      <c r="L32" s="4">
        <f t="shared" si="17"/>
        <v>1585.5460525584954</v>
      </c>
      <c r="M32" s="3">
        <f t="shared" si="18"/>
        <v>0</v>
      </c>
      <c r="N32" s="3">
        <f t="shared" si="19"/>
        <v>0</v>
      </c>
      <c r="O32" s="4">
        <f t="shared" si="5"/>
        <v>1585.5460525584954</v>
      </c>
    </row>
    <row r="33" spans="2:15" x14ac:dyDescent="0.3">
      <c r="B33" s="16">
        <v>27</v>
      </c>
      <c r="C33" s="15">
        <f t="shared" si="2"/>
        <v>46210</v>
      </c>
      <c r="D33" s="13" t="s">
        <v>52</v>
      </c>
      <c r="E33" s="5"/>
      <c r="F33" s="1"/>
      <c r="G33" s="1"/>
      <c r="H33" s="2"/>
      <c r="I33" s="18"/>
      <c r="J33" s="6"/>
      <c r="K33" s="20"/>
      <c r="L33" s="4">
        <f t="shared" si="17"/>
        <v>1585.5460525584954</v>
      </c>
      <c r="M33" s="3">
        <f t="shared" si="18"/>
        <v>0</v>
      </c>
      <c r="N33" s="3">
        <f t="shared" si="19"/>
        <v>0</v>
      </c>
      <c r="O33" s="4">
        <f t="shared" si="5"/>
        <v>1585.5460525584954</v>
      </c>
    </row>
    <row r="34" spans="2:15" x14ac:dyDescent="0.3">
      <c r="B34" s="16">
        <v>28</v>
      </c>
      <c r="C34" s="161">
        <f t="shared" si="2"/>
        <v>46211</v>
      </c>
      <c r="D34" s="159" t="s">
        <v>49</v>
      </c>
      <c r="E34" s="162"/>
      <c r="F34" s="160"/>
      <c r="G34" s="160"/>
      <c r="H34" s="163"/>
      <c r="I34" s="164"/>
      <c r="J34" s="165"/>
      <c r="K34" s="166"/>
      <c r="L34" s="167">
        <f t="shared" si="17"/>
        <v>1585.5460525584954</v>
      </c>
      <c r="M34" s="168">
        <f t="shared" si="18"/>
        <v>0</v>
      </c>
      <c r="N34" s="168">
        <f t="shared" si="19"/>
        <v>0</v>
      </c>
      <c r="O34" s="167">
        <f t="shared" si="5"/>
        <v>1585.5460525584954</v>
      </c>
    </row>
    <row r="35" spans="2:15" x14ac:dyDescent="0.3">
      <c r="B35" s="16">
        <v>29</v>
      </c>
      <c r="C35" s="15">
        <f t="shared" si="2"/>
        <v>46212</v>
      </c>
      <c r="D35" s="13" t="s">
        <v>50</v>
      </c>
      <c r="E35" s="5"/>
      <c r="F35" s="1"/>
      <c r="G35" s="1"/>
      <c r="H35" s="2"/>
      <c r="I35" s="18"/>
      <c r="J35" s="6"/>
      <c r="K35" s="20"/>
      <c r="L35" s="4">
        <f t="shared" ref="L35:L45" si="20">O34</f>
        <v>1585.5460525584954</v>
      </c>
      <c r="M35" s="3">
        <f t="shared" ref="M35:M45" si="21">IF(K35="w",(H35-1)*I35,-I35)</f>
        <v>0</v>
      </c>
      <c r="N35" s="3">
        <f t="shared" ref="N35:N45" si="22">IF(K35="w",(M35/100*2),0)</f>
        <v>0</v>
      </c>
      <c r="O35" s="4">
        <f t="shared" ref="O35:O45" si="23">L35+M35-N35</f>
        <v>1585.5460525584954</v>
      </c>
    </row>
    <row r="36" spans="2:15" x14ac:dyDescent="0.3">
      <c r="B36" s="16">
        <v>30</v>
      </c>
      <c r="C36" s="15">
        <f t="shared" si="2"/>
        <v>46213</v>
      </c>
      <c r="D36" s="13" t="s">
        <v>50</v>
      </c>
      <c r="E36" s="5"/>
      <c r="F36" s="1"/>
      <c r="G36" s="1"/>
      <c r="H36" s="2"/>
      <c r="I36" s="18"/>
      <c r="J36" s="6"/>
      <c r="K36" s="20"/>
      <c r="L36" s="4">
        <f t="shared" si="20"/>
        <v>1585.5460525584954</v>
      </c>
      <c r="M36" s="3">
        <f t="shared" si="21"/>
        <v>0</v>
      </c>
      <c r="N36" s="3">
        <f t="shared" si="22"/>
        <v>0</v>
      </c>
      <c r="O36" s="4">
        <f t="shared" si="23"/>
        <v>1585.5460525584954</v>
      </c>
    </row>
    <row r="37" spans="2:15" x14ac:dyDescent="0.3">
      <c r="B37" s="16">
        <v>31</v>
      </c>
      <c r="C37" s="15">
        <f t="shared" si="2"/>
        <v>46214</v>
      </c>
      <c r="D37" s="13" t="s">
        <v>50</v>
      </c>
      <c r="E37" s="5"/>
      <c r="F37" s="1"/>
      <c r="G37" s="1"/>
      <c r="H37" s="2"/>
      <c r="I37" s="18"/>
      <c r="J37" s="6"/>
      <c r="K37" s="20"/>
      <c r="L37" s="4">
        <f t="shared" si="20"/>
        <v>1585.5460525584954</v>
      </c>
      <c r="M37" s="3">
        <f t="shared" si="21"/>
        <v>0</v>
      </c>
      <c r="N37" s="3">
        <f t="shared" si="22"/>
        <v>0</v>
      </c>
      <c r="O37" s="4">
        <f t="shared" si="23"/>
        <v>1585.5460525584954</v>
      </c>
    </row>
    <row r="38" spans="2:15" x14ac:dyDescent="0.3">
      <c r="B38" s="16">
        <v>32</v>
      </c>
      <c r="C38" s="161">
        <f t="shared" si="2"/>
        <v>46215</v>
      </c>
      <c r="D38" s="159" t="s">
        <v>49</v>
      </c>
      <c r="E38" s="162"/>
      <c r="F38" s="160"/>
      <c r="G38" s="160"/>
      <c r="H38" s="163"/>
      <c r="I38" s="164"/>
      <c r="J38" s="165"/>
      <c r="K38" s="166"/>
      <c r="L38" s="167">
        <f t="shared" si="20"/>
        <v>1585.5460525584954</v>
      </c>
      <c r="M38" s="168">
        <f t="shared" si="21"/>
        <v>0</v>
      </c>
      <c r="N38" s="168">
        <f t="shared" si="22"/>
        <v>0</v>
      </c>
      <c r="O38" s="167">
        <f t="shared" si="23"/>
        <v>1585.5460525584954</v>
      </c>
    </row>
    <row r="39" spans="2:15" x14ac:dyDescent="0.3">
      <c r="B39" s="16">
        <v>33</v>
      </c>
      <c r="C39" s="161">
        <f t="shared" si="2"/>
        <v>46216</v>
      </c>
      <c r="D39" s="159" t="s">
        <v>49</v>
      </c>
      <c r="E39" s="162"/>
      <c r="F39" s="160"/>
      <c r="G39" s="160"/>
      <c r="H39" s="163"/>
      <c r="I39" s="164"/>
      <c r="J39" s="165"/>
      <c r="K39" s="166"/>
      <c r="L39" s="167">
        <f t="shared" si="20"/>
        <v>1585.5460525584954</v>
      </c>
      <c r="M39" s="168">
        <f t="shared" si="21"/>
        <v>0</v>
      </c>
      <c r="N39" s="168">
        <f t="shared" si="22"/>
        <v>0</v>
      </c>
      <c r="O39" s="167">
        <f t="shared" si="23"/>
        <v>1585.5460525584954</v>
      </c>
    </row>
    <row r="40" spans="2:15" x14ac:dyDescent="0.3">
      <c r="B40" s="16">
        <v>34</v>
      </c>
      <c r="C40" s="15">
        <f t="shared" si="2"/>
        <v>46217</v>
      </c>
      <c r="D40" s="13" t="s">
        <v>53</v>
      </c>
      <c r="E40" s="5"/>
      <c r="F40" s="1"/>
      <c r="G40" s="1"/>
      <c r="H40" s="2"/>
      <c r="I40" s="18"/>
      <c r="J40" s="6"/>
      <c r="K40" s="20"/>
      <c r="L40" s="4">
        <f t="shared" si="20"/>
        <v>1585.5460525584954</v>
      </c>
      <c r="M40" s="3">
        <f t="shared" si="21"/>
        <v>0</v>
      </c>
      <c r="N40" s="3">
        <f t="shared" si="22"/>
        <v>0</v>
      </c>
      <c r="O40" s="4">
        <f t="shared" si="23"/>
        <v>1585.5460525584954</v>
      </c>
    </row>
    <row r="41" spans="2:15" x14ac:dyDescent="0.3">
      <c r="B41" s="16">
        <v>35</v>
      </c>
      <c r="C41" s="15">
        <f t="shared" si="2"/>
        <v>46218</v>
      </c>
      <c r="D41" s="13" t="s">
        <v>53</v>
      </c>
      <c r="E41" s="5"/>
      <c r="F41" s="1"/>
      <c r="G41" s="1"/>
      <c r="H41" s="2"/>
      <c r="I41" s="18"/>
      <c r="J41" s="6"/>
      <c r="K41" s="20"/>
      <c r="L41" s="4">
        <f t="shared" si="20"/>
        <v>1585.5460525584954</v>
      </c>
      <c r="M41" s="3">
        <f t="shared" si="21"/>
        <v>0</v>
      </c>
      <c r="N41" s="3">
        <f t="shared" si="22"/>
        <v>0</v>
      </c>
      <c r="O41" s="4">
        <f t="shared" si="23"/>
        <v>1585.5460525584954</v>
      </c>
    </row>
    <row r="42" spans="2:15" x14ac:dyDescent="0.3">
      <c r="B42" s="16">
        <v>36</v>
      </c>
      <c r="C42" s="161">
        <f t="shared" si="2"/>
        <v>46219</v>
      </c>
      <c r="D42" s="159" t="s">
        <v>49</v>
      </c>
      <c r="E42" s="162"/>
      <c r="F42" s="160"/>
      <c r="G42" s="160"/>
      <c r="H42" s="163"/>
      <c r="I42" s="164"/>
      <c r="J42" s="165"/>
      <c r="K42" s="166"/>
      <c r="L42" s="167">
        <f t="shared" si="20"/>
        <v>1585.5460525584954</v>
      </c>
      <c r="M42" s="168">
        <f t="shared" si="21"/>
        <v>0</v>
      </c>
      <c r="N42" s="168">
        <f t="shared" si="22"/>
        <v>0</v>
      </c>
      <c r="O42" s="167">
        <f t="shared" si="23"/>
        <v>1585.5460525584954</v>
      </c>
    </row>
    <row r="43" spans="2:15" x14ac:dyDescent="0.3">
      <c r="B43" s="16">
        <v>37</v>
      </c>
      <c r="C43" s="161">
        <f t="shared" si="2"/>
        <v>46220</v>
      </c>
      <c r="D43" s="159" t="s">
        <v>49</v>
      </c>
      <c r="E43" s="162"/>
      <c r="F43" s="160"/>
      <c r="G43" s="160"/>
      <c r="H43" s="163"/>
      <c r="I43" s="164"/>
      <c r="J43" s="165"/>
      <c r="K43" s="166"/>
      <c r="L43" s="167">
        <f t="shared" si="20"/>
        <v>1585.5460525584954</v>
      </c>
      <c r="M43" s="168">
        <f t="shared" si="21"/>
        <v>0</v>
      </c>
      <c r="N43" s="168">
        <f t="shared" si="22"/>
        <v>0</v>
      </c>
      <c r="O43" s="167">
        <f t="shared" si="23"/>
        <v>1585.5460525584954</v>
      </c>
    </row>
    <row r="44" spans="2:15" x14ac:dyDescent="0.3">
      <c r="B44" s="16">
        <v>38</v>
      </c>
      <c r="C44" s="15">
        <f t="shared" si="2"/>
        <v>46221</v>
      </c>
      <c r="D44" s="13" t="s">
        <v>54</v>
      </c>
      <c r="E44" s="5"/>
      <c r="F44" s="1"/>
      <c r="G44" s="1"/>
      <c r="H44" s="2"/>
      <c r="I44" s="18"/>
      <c r="J44" s="6"/>
      <c r="K44" s="20"/>
      <c r="L44" s="4">
        <f t="shared" si="20"/>
        <v>1585.5460525584954</v>
      </c>
      <c r="M44" s="3">
        <f t="shared" si="21"/>
        <v>0</v>
      </c>
      <c r="N44" s="3">
        <f t="shared" si="22"/>
        <v>0</v>
      </c>
      <c r="O44" s="4">
        <f t="shared" si="23"/>
        <v>1585.5460525584954</v>
      </c>
    </row>
    <row r="45" spans="2:15" x14ac:dyDescent="0.3">
      <c r="B45" s="16">
        <v>39</v>
      </c>
      <c r="C45" s="15">
        <f t="shared" si="2"/>
        <v>46222</v>
      </c>
      <c r="D45" s="13" t="s">
        <v>55</v>
      </c>
      <c r="E45" s="5"/>
      <c r="F45" s="1"/>
      <c r="G45" s="1"/>
      <c r="H45" s="2"/>
      <c r="I45" s="18"/>
      <c r="J45" s="6"/>
      <c r="K45" s="20"/>
      <c r="L45" s="4">
        <f t="shared" si="20"/>
        <v>1585.5460525584954</v>
      </c>
      <c r="M45" s="3">
        <f t="shared" si="21"/>
        <v>0</v>
      </c>
      <c r="N45" s="3">
        <f t="shared" si="22"/>
        <v>0</v>
      </c>
      <c r="O45" s="4">
        <f t="shared" si="23"/>
        <v>1585.5460525584954</v>
      </c>
    </row>
  </sheetData>
  <mergeCells count="1">
    <mergeCell ref="G2:G4"/>
  </mergeCells>
  <phoneticPr fontId="30" type="noConversion"/>
  <conditionalFormatting sqref="E35:H37 E40:H41 E44:H45 E7:H33">
    <cfRule type="containsBlanks" dxfId="11" priority="1">
      <formula>LEN(TRIM(E7))=0</formula>
    </cfRule>
  </conditionalFormatting>
  <conditionalFormatting sqref="J35:K37 J40:K41 J44:K45 J7:K33">
    <cfRule type="containsBlanks" dxfId="10" priority="3">
      <formula>LEN(TRIM(J7))=0</formula>
    </cfRule>
  </conditionalFormatting>
  <conditionalFormatting sqref="K35:K37 K40:K41 K44:K45 K7:K33">
    <cfRule type="cellIs" dxfId="9" priority="4" operator="equal">
      <formula>"D"</formula>
    </cfRule>
    <cfRule type="cellIs" dxfId="8" priority="5" operator="equal">
      <formula>"L"</formula>
    </cfRule>
    <cfRule type="cellIs" dxfId="7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44"/>
  <sheetViews>
    <sheetView showGridLines="0" workbookViewId="0">
      <pane ySplit="2" topLeftCell="A5" activePane="bottomLeft" state="frozen"/>
      <selection pane="bottomLeft" activeCell="S16" sqref="S16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68</v>
      </c>
    </row>
    <row r="4" spans="2:4" ht="21" customHeight="1" x14ac:dyDescent="0.3">
      <c r="B4" s="43" t="s">
        <v>0</v>
      </c>
      <c r="C4" s="43" t="s">
        <v>37</v>
      </c>
      <c r="D4" s="43" t="s">
        <v>40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63.605509641873276</v>
      </c>
      <c r="D7" s="45">
        <f t="shared" ref="D7:D33" si="0">D6+C7</f>
        <v>2.9994490358126669</v>
      </c>
    </row>
    <row r="8" spans="2:4" x14ac:dyDescent="0.3">
      <c r="B8" s="46">
        <v>3</v>
      </c>
      <c r="C8" s="44">
        <f>'PGX5 - Results'!M9-'PGX5 - Results'!N9</f>
        <v>69.103622646297694</v>
      </c>
      <c r="D8" s="45">
        <f t="shared" si="0"/>
        <v>72.103071682110368</v>
      </c>
    </row>
    <row r="9" spans="2:4" x14ac:dyDescent="0.3">
      <c r="B9" s="46">
        <v>4</v>
      </c>
      <c r="C9" s="44">
        <f>'PGX5 - Results'!M10-'PGX5 - Results'!N10</f>
        <v>64.949953360814405</v>
      </c>
      <c r="D9" s="45">
        <f t="shared" si="0"/>
        <v>137.05302504292479</v>
      </c>
    </row>
    <row r="10" spans="2:4" x14ac:dyDescent="0.3">
      <c r="B10" s="46">
        <v>5</v>
      </c>
      <c r="C10" s="44">
        <f>'PGX5 - Results'!M11-'PGX5 - Results'!N11</f>
        <v>55.377927934817841</v>
      </c>
      <c r="D10" s="45">
        <f t="shared" si="0"/>
        <v>192.43095297774263</v>
      </c>
    </row>
    <row r="11" spans="2:4" x14ac:dyDescent="0.3">
      <c r="B11" s="46">
        <v>6</v>
      </c>
      <c r="C11" s="44">
        <f>'PGX5 - Results'!M12-'PGX5 - Results'!N12</f>
        <v>58.075000837146312</v>
      </c>
      <c r="D11" s="45">
        <f t="shared" si="0"/>
        <v>250.50595381488895</v>
      </c>
    </row>
    <row r="12" spans="2:4" x14ac:dyDescent="0.3">
      <c r="B12" s="46">
        <v>7</v>
      </c>
      <c r="C12" s="44">
        <f>'PGX5 - Results'!M13-'PGX5 - Results'!N13</f>
        <v>-75.788239625144783</v>
      </c>
      <c r="D12" s="45">
        <f t="shared" si="0"/>
        <v>174.71771418974419</v>
      </c>
    </row>
    <row r="13" spans="2:4" x14ac:dyDescent="0.3">
      <c r="B13" s="46">
        <v>8</v>
      </c>
      <c r="C13" s="44">
        <f>'PGX5 - Results'!M14-'PGX5 - Results'!N14</f>
        <v>-71.195012981196612</v>
      </c>
      <c r="D13" s="45">
        <f t="shared" si="0"/>
        <v>103.52270120854757</v>
      </c>
    </row>
    <row r="14" spans="2:4" x14ac:dyDescent="0.3">
      <c r="B14" s="46">
        <v>9</v>
      </c>
      <c r="C14" s="44">
        <f>'PGX5 - Results'!M15-'PGX5 - Results'!N15</f>
        <v>49.812345930916742</v>
      </c>
      <c r="D14" s="45">
        <f t="shared" si="0"/>
        <v>153.33504713946431</v>
      </c>
    </row>
    <row r="15" spans="2:4" x14ac:dyDescent="0.3">
      <c r="B15" s="46">
        <v>10</v>
      </c>
      <c r="C15" s="44">
        <f>'PGX5 - Results'!M16-'PGX5 - Results'!N16</f>
        <v>0</v>
      </c>
      <c r="D15" s="45">
        <f t="shared" si="0"/>
        <v>153.33504713946431</v>
      </c>
    </row>
    <row r="16" spans="2:4" x14ac:dyDescent="0.3">
      <c r="B16" s="46">
        <v>11</v>
      </c>
      <c r="C16" s="44">
        <f>'PGX5 - Results'!M17-'PGX5 - Results'!N17</f>
        <v>-69.89909376602813</v>
      </c>
      <c r="D16" s="45">
        <f t="shared" si="0"/>
        <v>83.435953373436178</v>
      </c>
    </row>
    <row r="17" spans="2:4" x14ac:dyDescent="0.3">
      <c r="B17" s="46">
        <v>12</v>
      </c>
      <c r="C17" s="44">
        <f>'PGX5 - Results'!M18-'PGX5 - Results'!N18</f>
        <v>51.479623481501456</v>
      </c>
      <c r="D17" s="45">
        <f t="shared" si="0"/>
        <v>134.91557685493763</v>
      </c>
    </row>
    <row r="18" spans="2:4" x14ac:dyDescent="0.3">
      <c r="B18" s="46">
        <v>13</v>
      </c>
      <c r="C18" s="44">
        <f>'PGX5 - Results'!M19-'PGX5 - Results'!N19</f>
        <v>51.22940131160955</v>
      </c>
      <c r="D18" s="45">
        <f t="shared" si="0"/>
        <v>186.14497816654716</v>
      </c>
    </row>
    <row r="19" spans="2:4" x14ac:dyDescent="0.3">
      <c r="B19" s="46">
        <v>14</v>
      </c>
      <c r="C19" s="44">
        <f>'PGX5 - Results'!M20-'PGX5 - Results'!N20</f>
        <v>84.539787534779364</v>
      </c>
      <c r="D19" s="45">
        <f t="shared" si="0"/>
        <v>270.68476570132651</v>
      </c>
    </row>
    <row r="20" spans="2:4" x14ac:dyDescent="0.3">
      <c r="B20" s="46">
        <v>15</v>
      </c>
      <c r="C20" s="44">
        <f>'PGX5 - Results'!M21-'PGX5 - Results'!N21</f>
        <v>-77.011197921292521</v>
      </c>
      <c r="D20" s="45">
        <f t="shared" si="0"/>
        <v>193.67356778003398</v>
      </c>
    </row>
    <row r="21" spans="2:4" x14ac:dyDescent="0.3">
      <c r="B21" s="46">
        <v>16</v>
      </c>
      <c r="C21" s="44">
        <f>'PGX5 - Results'!M22-'PGX5 - Results'!N22</f>
        <v>0</v>
      </c>
      <c r="D21" s="45">
        <f t="shared" si="0"/>
        <v>193.67356778003398</v>
      </c>
    </row>
    <row r="22" spans="2:4" x14ac:dyDescent="0.3">
      <c r="B22" s="46">
        <v>17</v>
      </c>
      <c r="C22" s="44">
        <f>'PGX5 - Results'!M23-'PGX5 - Results'!N23</f>
        <v>68.061096519239754</v>
      </c>
      <c r="D22" s="45">
        <f t="shared" si="0"/>
        <v>261.73466429927373</v>
      </c>
    </row>
    <row r="23" spans="2:4" x14ac:dyDescent="0.3">
      <c r="B23" s="46">
        <v>18</v>
      </c>
      <c r="C23" s="44">
        <f>'PGX5 - Results'!M24-'PGX5 - Results'!N24</f>
        <v>224.81817654787059</v>
      </c>
      <c r="D23" s="45">
        <f t="shared" si="0"/>
        <v>486.55284084714435</v>
      </c>
    </row>
    <row r="24" spans="2:4" x14ac:dyDescent="0.3">
      <c r="B24" s="46">
        <v>19</v>
      </c>
      <c r="C24" s="44">
        <f>'PGX5 - Results'!M25-'PGX5 - Results'!N25</f>
        <v>-90.094111566493609</v>
      </c>
      <c r="D24" s="45">
        <f t="shared" si="0"/>
        <v>396.45872928065074</v>
      </c>
    </row>
    <row r="25" spans="2:4" x14ac:dyDescent="0.3">
      <c r="B25" s="46">
        <v>20</v>
      </c>
      <c r="C25" s="44">
        <f>'PGX5 - Results'!M26-'PGX5 - Results'!N26</f>
        <v>73.817654768398995</v>
      </c>
      <c r="D25" s="45">
        <f t="shared" si="0"/>
        <v>470.27638404904974</v>
      </c>
    </row>
    <row r="26" spans="2:4" x14ac:dyDescent="0.3">
      <c r="B26" s="46">
        <v>21</v>
      </c>
      <c r="C26" s="44">
        <f>'PGX5 - Results'!M27-'PGX5 - Results'!N27</f>
        <v>115.26966850944549</v>
      </c>
      <c r="D26" s="45">
        <f t="shared" si="0"/>
        <v>585.54605255849526</v>
      </c>
    </row>
    <row r="27" spans="2:4" x14ac:dyDescent="0.3">
      <c r="B27" s="46">
        <v>22</v>
      </c>
      <c r="C27" s="44">
        <f>'PGX5 - Results'!M28-'PGX5 - Results'!N28</f>
        <v>0</v>
      </c>
      <c r="D27" s="45">
        <f t="shared" si="0"/>
        <v>585.54605255849526</v>
      </c>
    </row>
    <row r="28" spans="2:4" x14ac:dyDescent="0.3">
      <c r="B28" s="46">
        <v>23</v>
      </c>
      <c r="C28" s="44">
        <f>'PGX5 - Results'!M29-'PGX5 - Results'!N29</f>
        <v>0</v>
      </c>
      <c r="D28" s="45">
        <f t="shared" si="0"/>
        <v>585.54605255849526</v>
      </c>
    </row>
    <row r="29" spans="2:4" x14ac:dyDescent="0.3">
      <c r="B29" s="46">
        <v>24</v>
      </c>
      <c r="C29" s="44">
        <f>'PGX5 - Results'!M30-'PGX5 - Results'!N30</f>
        <v>0</v>
      </c>
      <c r="D29" s="45">
        <f t="shared" si="0"/>
        <v>585.54605255849526</v>
      </c>
    </row>
    <row r="30" spans="2:4" x14ac:dyDescent="0.3">
      <c r="B30" s="46">
        <v>25</v>
      </c>
      <c r="C30" s="44">
        <f>'PGX5 - Results'!M31-'PGX5 - Results'!N31</f>
        <v>0</v>
      </c>
      <c r="D30" s="45">
        <f t="shared" si="0"/>
        <v>585.54605255849526</v>
      </c>
    </row>
    <row r="31" spans="2:4" x14ac:dyDescent="0.3">
      <c r="B31" s="46">
        <v>26</v>
      </c>
      <c r="C31" s="44">
        <f>'PGX5 - Results'!M32-'PGX5 - Results'!N32</f>
        <v>0</v>
      </c>
      <c r="D31" s="45">
        <f t="shared" si="0"/>
        <v>585.54605255849526</v>
      </c>
    </row>
    <row r="32" spans="2:4" x14ac:dyDescent="0.3">
      <c r="B32" s="46">
        <v>27</v>
      </c>
      <c r="C32" s="44">
        <f>'PGX5 - Results'!M33-'PGX5 - Results'!N33</f>
        <v>0</v>
      </c>
      <c r="D32" s="45">
        <f t="shared" si="0"/>
        <v>585.54605255849526</v>
      </c>
    </row>
    <row r="33" spans="2:4" x14ac:dyDescent="0.3">
      <c r="B33" s="46">
        <v>28</v>
      </c>
      <c r="C33" s="44">
        <f>'PGX5 - Results'!M34-'PGX5 - Results'!N34</f>
        <v>0</v>
      </c>
      <c r="D33" s="45">
        <f t="shared" si="0"/>
        <v>585.54605255849526</v>
      </c>
    </row>
    <row r="34" spans="2:4" x14ac:dyDescent="0.3">
      <c r="B34" s="46">
        <v>29</v>
      </c>
      <c r="C34" s="44">
        <f>'PGX5 - Results'!M35-'PGX5 - Results'!N35</f>
        <v>0</v>
      </c>
      <c r="D34" s="45">
        <f t="shared" ref="D34:D42" si="1">D33+C34</f>
        <v>585.54605255849526</v>
      </c>
    </row>
    <row r="35" spans="2:4" x14ac:dyDescent="0.3">
      <c r="B35" s="46">
        <v>30</v>
      </c>
      <c r="C35" s="44">
        <f>'PGX5 - Results'!M36-'PGX5 - Results'!N36</f>
        <v>0</v>
      </c>
      <c r="D35" s="45">
        <f t="shared" si="1"/>
        <v>585.54605255849526</v>
      </c>
    </row>
    <row r="36" spans="2:4" x14ac:dyDescent="0.3">
      <c r="B36" s="46">
        <v>31</v>
      </c>
      <c r="C36" s="44">
        <f>'PGX5 - Results'!M37-'PGX5 - Results'!N37</f>
        <v>0</v>
      </c>
      <c r="D36" s="45">
        <f t="shared" si="1"/>
        <v>585.54605255849526</v>
      </c>
    </row>
    <row r="37" spans="2:4" x14ac:dyDescent="0.3">
      <c r="B37" s="46">
        <v>32</v>
      </c>
      <c r="C37" s="44">
        <f>'PGX5 - Results'!M38-'PGX5 - Results'!N38</f>
        <v>0</v>
      </c>
      <c r="D37" s="45">
        <f t="shared" si="1"/>
        <v>585.54605255849526</v>
      </c>
    </row>
    <row r="38" spans="2:4" x14ac:dyDescent="0.3">
      <c r="B38" s="46">
        <v>33</v>
      </c>
      <c r="C38" s="44">
        <f>'PGX5 - Results'!M39-'PGX5 - Results'!N39</f>
        <v>0</v>
      </c>
      <c r="D38" s="45">
        <f t="shared" si="1"/>
        <v>585.54605255849526</v>
      </c>
    </row>
    <row r="39" spans="2:4" x14ac:dyDescent="0.3">
      <c r="B39" s="46">
        <v>34</v>
      </c>
      <c r="C39" s="44">
        <f>'PGX5 - Results'!M40-'PGX5 - Results'!N40</f>
        <v>0</v>
      </c>
      <c r="D39" s="45">
        <f t="shared" si="1"/>
        <v>585.54605255849526</v>
      </c>
    </row>
    <row r="40" spans="2:4" x14ac:dyDescent="0.3">
      <c r="B40" s="46">
        <v>35</v>
      </c>
      <c r="C40" s="44">
        <f>'PGX5 - Results'!M41-'PGX5 - Results'!N41</f>
        <v>0</v>
      </c>
      <c r="D40" s="45">
        <f t="shared" si="1"/>
        <v>585.54605255849526</v>
      </c>
    </row>
    <row r="41" spans="2:4" x14ac:dyDescent="0.3">
      <c r="B41" s="46">
        <v>36</v>
      </c>
      <c r="C41" s="44">
        <f>'PGX5 - Results'!M42-'PGX5 - Results'!N42</f>
        <v>0</v>
      </c>
      <c r="D41" s="45">
        <f t="shared" si="1"/>
        <v>585.54605255849526</v>
      </c>
    </row>
    <row r="42" spans="2:4" x14ac:dyDescent="0.3">
      <c r="B42" s="46">
        <v>37</v>
      </c>
      <c r="C42" s="44">
        <f>'PGX5 - Results'!M43-'PGX5 - Results'!N43</f>
        <v>0</v>
      </c>
      <c r="D42" s="45">
        <f t="shared" si="1"/>
        <v>585.54605255849526</v>
      </c>
    </row>
    <row r="43" spans="2:4" x14ac:dyDescent="0.3">
      <c r="B43" s="46">
        <v>38</v>
      </c>
      <c r="C43" s="44">
        <f>'PGX5 - Results'!M44-'PGX5 - Results'!N44</f>
        <v>0</v>
      </c>
      <c r="D43" s="45">
        <f t="shared" ref="D43:D44" si="2">D42+C43</f>
        <v>585.54605255849526</v>
      </c>
    </row>
    <row r="44" spans="2:4" x14ac:dyDescent="0.3">
      <c r="B44" s="46">
        <v>39</v>
      </c>
      <c r="C44" s="44">
        <f>'PGX5 - Results'!M45-'PGX5 - Results'!N45</f>
        <v>0</v>
      </c>
      <c r="D44" s="45">
        <f t="shared" si="2"/>
        <v>585.54605255849526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93"/>
  <sheetViews>
    <sheetView showGridLines="0" workbookViewId="0">
      <pane ySplit="6" topLeftCell="A115" activePane="bottomLeft" state="frozen"/>
      <selection pane="bottomLeft" activeCell="G123" sqref="G123"/>
    </sheetView>
  </sheetViews>
  <sheetFormatPr defaultRowHeight="15.6" x14ac:dyDescent="0.3"/>
  <cols>
    <col min="1" max="1" width="4.5546875" customWidth="1"/>
    <col min="2" max="2" width="13.44140625" style="123" bestFit="1" customWidth="1"/>
    <col min="3" max="3" width="17.44140625" style="61" customWidth="1"/>
    <col min="4" max="4" width="10.4414062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308"/>
      <c r="C2" s="284"/>
      <c r="D2" s="284"/>
      <c r="E2" s="285"/>
      <c r="F2" s="309" t="s">
        <v>27</v>
      </c>
      <c r="G2" s="72" t="s">
        <v>28</v>
      </c>
      <c r="H2" s="73">
        <v>50</v>
      </c>
      <c r="I2" s="72" t="s">
        <v>29</v>
      </c>
      <c r="J2" s="73">
        <f>M190+50</f>
        <v>68.992322000000001</v>
      </c>
      <c r="K2" s="312" t="s">
        <v>30</v>
      </c>
      <c r="L2" s="313"/>
      <c r="M2" s="74">
        <f>H190</f>
        <v>40.958999999999889</v>
      </c>
    </row>
    <row r="3" spans="2:13" ht="30" customHeight="1" x14ac:dyDescent="0.3">
      <c r="B3" s="286"/>
      <c r="C3" s="287"/>
      <c r="D3" s="287"/>
      <c r="E3" s="288"/>
      <c r="F3" s="310"/>
      <c r="G3" s="75" t="s">
        <v>16</v>
      </c>
      <c r="H3" s="76">
        <f>'FTR - Results'!I3</f>
        <v>46184</v>
      </c>
      <c r="I3" s="77" t="s">
        <v>31</v>
      </c>
      <c r="J3" s="78">
        <f>J2-H2</f>
        <v>18.992322000000001</v>
      </c>
      <c r="K3" s="314" t="s">
        <v>211</v>
      </c>
      <c r="L3" s="315"/>
      <c r="M3" s="79">
        <f>J3/M2*100</f>
        <v>46.369105691057037</v>
      </c>
    </row>
    <row r="4" spans="2:13" ht="30" customHeight="1" thickBot="1" x14ac:dyDescent="0.35">
      <c r="B4" s="289"/>
      <c r="C4" s="290"/>
      <c r="D4" s="290"/>
      <c r="E4" s="291"/>
      <c r="F4" s="311"/>
      <c r="G4" s="80" t="s">
        <v>43</v>
      </c>
      <c r="H4" s="81">
        <f>COUNTA(E7:E189)</f>
        <v>41</v>
      </c>
      <c r="I4" s="80" t="s">
        <v>33</v>
      </c>
      <c r="J4" s="82">
        <f>J3/H2*100</f>
        <v>37.984644000000003</v>
      </c>
      <c r="K4" s="316" t="s">
        <v>212</v>
      </c>
      <c r="L4" s="317"/>
      <c r="M4" s="83">
        <f>J3/H2*100</f>
        <v>37.984644000000003</v>
      </c>
    </row>
    <row r="5" spans="2:13" ht="7.5" customHeight="1" thickBot="1" x14ac:dyDescent="0.35"/>
    <row r="6" spans="2:13" x14ac:dyDescent="0.3">
      <c r="B6" s="110" t="s">
        <v>41</v>
      </c>
      <c r="C6" s="110" t="s">
        <v>1</v>
      </c>
      <c r="D6" s="111" t="s">
        <v>45</v>
      </c>
      <c r="E6" s="112" t="s">
        <v>2</v>
      </c>
      <c r="F6" s="111" t="s">
        <v>34</v>
      </c>
      <c r="G6" s="113" t="s">
        <v>5</v>
      </c>
      <c r="H6" s="111" t="s">
        <v>19</v>
      </c>
      <c r="I6" s="111" t="s">
        <v>21</v>
      </c>
      <c r="J6" s="111" t="s">
        <v>22</v>
      </c>
      <c r="K6" s="111" t="s">
        <v>23</v>
      </c>
      <c r="L6" s="111" t="s">
        <v>35</v>
      </c>
      <c r="M6" s="114" t="s">
        <v>20</v>
      </c>
    </row>
    <row r="7" spans="2:13" ht="14.4" x14ac:dyDescent="0.3">
      <c r="B7" s="295">
        <v>1</v>
      </c>
      <c r="C7" s="318">
        <f>H3</f>
        <v>46184</v>
      </c>
      <c r="D7" s="319" t="s">
        <v>46</v>
      </c>
      <c r="E7" s="307" t="s">
        <v>111</v>
      </c>
      <c r="F7" s="124" t="s">
        <v>112</v>
      </c>
      <c r="G7" s="92">
        <v>5.8</v>
      </c>
      <c r="H7" s="93">
        <v>0.33300000000000002</v>
      </c>
      <c r="I7" s="320" t="s">
        <v>109</v>
      </c>
      <c r="J7" s="127" t="s">
        <v>114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296"/>
      <c r="C8" s="299"/>
      <c r="D8" s="301"/>
      <c r="E8" s="303"/>
      <c r="F8" s="125" t="s">
        <v>109</v>
      </c>
      <c r="G8" s="92">
        <v>6.6</v>
      </c>
      <c r="H8" s="93">
        <v>0.33300000000000002</v>
      </c>
      <c r="I8" s="303"/>
      <c r="J8" s="127" t="s">
        <v>110</v>
      </c>
      <c r="K8" s="96">
        <f t="shared" si="0"/>
        <v>1.8648</v>
      </c>
      <c r="L8" s="96">
        <f t="shared" si="1"/>
        <v>3.7296000000000003E-2</v>
      </c>
      <c r="M8" s="116">
        <f t="shared" si="2"/>
        <v>1.827504</v>
      </c>
    </row>
    <row r="9" spans="2:13" ht="14.4" x14ac:dyDescent="0.3">
      <c r="B9" s="297"/>
      <c r="C9" s="299"/>
      <c r="D9" s="301"/>
      <c r="E9" s="303"/>
      <c r="F9" s="125" t="s">
        <v>113</v>
      </c>
      <c r="G9" s="92">
        <v>10.5</v>
      </c>
      <c r="H9" s="93">
        <v>0.33300000000000002</v>
      </c>
      <c r="I9" s="303"/>
      <c r="J9" s="127" t="s">
        <v>114</v>
      </c>
      <c r="K9" s="96">
        <f t="shared" si="0"/>
        <v>-0.33300000000000002</v>
      </c>
      <c r="L9" s="96">
        <f t="shared" si="1"/>
        <v>0</v>
      </c>
      <c r="M9" s="116">
        <f t="shared" si="2"/>
        <v>-0.33300000000000002</v>
      </c>
    </row>
    <row r="10" spans="2:13" ht="14.4" x14ac:dyDescent="0.3">
      <c r="B10" s="295">
        <v>2</v>
      </c>
      <c r="C10" s="298">
        <f>C7</f>
        <v>46184</v>
      </c>
      <c r="D10" s="300" t="s">
        <v>46</v>
      </c>
      <c r="E10" s="302" t="s">
        <v>115</v>
      </c>
      <c r="F10" s="125" t="s">
        <v>116</v>
      </c>
      <c r="G10" s="92">
        <v>10</v>
      </c>
      <c r="H10" s="93">
        <v>0.33300000000000002</v>
      </c>
      <c r="I10" s="304" t="s">
        <v>113</v>
      </c>
      <c r="J10" s="127" t="s">
        <v>114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296"/>
      <c r="C11" s="299"/>
      <c r="D11" s="301"/>
      <c r="E11" s="303"/>
      <c r="F11" s="125" t="s">
        <v>117</v>
      </c>
      <c r="G11" s="92">
        <v>9.6</v>
      </c>
      <c r="H11" s="93">
        <v>0.33300000000000002</v>
      </c>
      <c r="I11" s="303"/>
      <c r="J11" s="127" t="s">
        <v>114</v>
      </c>
      <c r="K11" s="96">
        <f t="shared" si="0"/>
        <v>-0.33300000000000002</v>
      </c>
      <c r="L11" s="96">
        <f t="shared" si="1"/>
        <v>0</v>
      </c>
      <c r="M11" s="116">
        <f t="shared" si="2"/>
        <v>-0.33300000000000002</v>
      </c>
    </row>
    <row r="12" spans="2:13" ht="14.4" x14ac:dyDescent="0.3">
      <c r="B12" s="297"/>
      <c r="C12" s="299"/>
      <c r="D12" s="301"/>
      <c r="E12" s="303"/>
      <c r="F12" s="125" t="s">
        <v>118</v>
      </c>
      <c r="G12" s="92">
        <v>6.6</v>
      </c>
      <c r="H12" s="93">
        <v>0.33300000000000002</v>
      </c>
      <c r="I12" s="303"/>
      <c r="J12" s="127" t="s">
        <v>114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295">
        <v>3</v>
      </c>
      <c r="C13" s="298">
        <f>C10+1</f>
        <v>46185</v>
      </c>
      <c r="D13" s="300" t="s">
        <v>46</v>
      </c>
      <c r="E13" s="302" t="s">
        <v>119</v>
      </c>
      <c r="F13" s="125" t="s">
        <v>112</v>
      </c>
      <c r="G13" s="92">
        <v>6.8</v>
      </c>
      <c r="H13" s="93">
        <v>0.33300000000000002</v>
      </c>
      <c r="I13" s="304" t="s">
        <v>118</v>
      </c>
      <c r="J13" s="127" t="s">
        <v>114</v>
      </c>
      <c r="K13" s="96">
        <f t="shared" si="0"/>
        <v>-0.33300000000000002</v>
      </c>
      <c r="L13" s="96">
        <f t="shared" si="1"/>
        <v>0</v>
      </c>
      <c r="M13" s="116">
        <f t="shared" si="2"/>
        <v>-0.33300000000000002</v>
      </c>
    </row>
    <row r="14" spans="2:13" ht="14.4" x14ac:dyDescent="0.3">
      <c r="B14" s="296"/>
      <c r="C14" s="299"/>
      <c r="D14" s="301"/>
      <c r="E14" s="303"/>
      <c r="F14" s="125" t="s">
        <v>118</v>
      </c>
      <c r="G14" s="92">
        <v>7.8</v>
      </c>
      <c r="H14" s="93">
        <v>0.33300000000000002</v>
      </c>
      <c r="I14" s="303"/>
      <c r="J14" s="127" t="s">
        <v>110</v>
      </c>
      <c r="K14" s="96">
        <f t="shared" si="0"/>
        <v>2.2644000000000002</v>
      </c>
      <c r="L14" s="96">
        <f t="shared" si="1"/>
        <v>4.5288000000000002E-2</v>
      </c>
      <c r="M14" s="116">
        <f t="shared" si="2"/>
        <v>2.219112</v>
      </c>
    </row>
    <row r="15" spans="2:13" ht="14.4" x14ac:dyDescent="0.3">
      <c r="B15" s="297"/>
      <c r="C15" s="299"/>
      <c r="D15" s="301"/>
      <c r="E15" s="303"/>
      <c r="F15" s="125" t="s">
        <v>113</v>
      </c>
      <c r="G15" s="92">
        <v>10</v>
      </c>
      <c r="H15" s="93">
        <v>0.33300000000000002</v>
      </c>
      <c r="I15" s="303"/>
      <c r="J15" s="147" t="s">
        <v>114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295">
        <v>4</v>
      </c>
      <c r="C16" s="298">
        <f>C13</f>
        <v>46185</v>
      </c>
      <c r="D16" s="300" t="s">
        <v>46</v>
      </c>
      <c r="E16" s="302" t="s">
        <v>120</v>
      </c>
      <c r="F16" s="125" t="s">
        <v>112</v>
      </c>
      <c r="G16" s="92">
        <v>7</v>
      </c>
      <c r="H16" s="93">
        <v>0.33300000000000002</v>
      </c>
      <c r="I16" s="304" t="s">
        <v>126</v>
      </c>
      <c r="J16" s="149" t="s">
        <v>114</v>
      </c>
      <c r="K16" s="96">
        <f t="shared" si="0"/>
        <v>-0.33300000000000002</v>
      </c>
      <c r="L16" s="96">
        <f t="shared" si="1"/>
        <v>0</v>
      </c>
      <c r="M16" s="116">
        <f t="shared" si="2"/>
        <v>-0.33300000000000002</v>
      </c>
    </row>
    <row r="17" spans="2:13" ht="14.4" x14ac:dyDescent="0.3">
      <c r="B17" s="296"/>
      <c r="C17" s="299"/>
      <c r="D17" s="301"/>
      <c r="E17" s="303"/>
      <c r="F17" s="125" t="s">
        <v>118</v>
      </c>
      <c r="G17" s="92">
        <v>7</v>
      </c>
      <c r="H17" s="93">
        <v>0.33300000000000002</v>
      </c>
      <c r="I17" s="303"/>
      <c r="J17" s="149" t="s">
        <v>114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297"/>
      <c r="C18" s="299"/>
      <c r="D18" s="301"/>
      <c r="E18" s="303"/>
      <c r="F18" s="125" t="s">
        <v>113</v>
      </c>
      <c r="G18" s="92">
        <v>10.5</v>
      </c>
      <c r="H18" s="93">
        <v>0.33300000000000002</v>
      </c>
      <c r="I18" s="303"/>
      <c r="J18" s="149" t="s">
        <v>114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295">
        <v>5</v>
      </c>
      <c r="C19" s="298">
        <f>C16+1</f>
        <v>46186</v>
      </c>
      <c r="D19" s="300" t="s">
        <v>46</v>
      </c>
      <c r="E19" s="302" t="s">
        <v>127</v>
      </c>
      <c r="F19" s="125" t="s">
        <v>117</v>
      </c>
      <c r="G19" s="92">
        <v>9</v>
      </c>
      <c r="H19" s="93">
        <v>0.33300000000000002</v>
      </c>
      <c r="I19" s="304" t="s">
        <v>118</v>
      </c>
      <c r="J19" s="149" t="s">
        <v>114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296"/>
      <c r="C20" s="299"/>
      <c r="D20" s="301"/>
      <c r="E20" s="303"/>
      <c r="F20" s="125" t="s">
        <v>133</v>
      </c>
      <c r="G20" s="92">
        <v>6.2</v>
      </c>
      <c r="H20" s="93">
        <v>0.33300000000000002</v>
      </c>
      <c r="I20" s="303"/>
      <c r="J20" s="149" t="s">
        <v>114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297"/>
      <c r="C21" s="299"/>
      <c r="D21" s="301"/>
      <c r="E21" s="303"/>
      <c r="F21" s="125" t="s">
        <v>134</v>
      </c>
      <c r="G21" s="92">
        <v>7.8</v>
      </c>
      <c r="H21" s="93">
        <v>0.33300000000000002</v>
      </c>
      <c r="I21" s="303"/>
      <c r="J21" s="149" t="s">
        <v>114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295">
        <v>6</v>
      </c>
      <c r="C22" s="298">
        <f>C19</f>
        <v>46186</v>
      </c>
      <c r="D22" s="300" t="s">
        <v>46</v>
      </c>
      <c r="E22" s="302" t="s">
        <v>130</v>
      </c>
      <c r="F22" s="125" t="s">
        <v>118</v>
      </c>
      <c r="G22" s="92">
        <v>8</v>
      </c>
      <c r="H22" s="93">
        <v>0.33300000000000002</v>
      </c>
      <c r="I22" s="304" t="s">
        <v>118</v>
      </c>
      <c r="J22" s="127" t="s">
        <v>110</v>
      </c>
      <c r="K22" s="96">
        <f t="shared" si="0"/>
        <v>2.331</v>
      </c>
      <c r="L22" s="96">
        <f t="shared" si="1"/>
        <v>4.6620000000000002E-2</v>
      </c>
      <c r="M22" s="116">
        <f t="shared" si="2"/>
        <v>2.2843800000000001</v>
      </c>
    </row>
    <row r="23" spans="2:13" ht="14.4" x14ac:dyDescent="0.3">
      <c r="B23" s="296"/>
      <c r="C23" s="299"/>
      <c r="D23" s="301"/>
      <c r="E23" s="303"/>
      <c r="F23" s="125" t="s">
        <v>113</v>
      </c>
      <c r="G23" s="92">
        <v>10</v>
      </c>
      <c r="H23" s="93">
        <v>0.33300000000000002</v>
      </c>
      <c r="I23" s="303"/>
      <c r="J23" s="127" t="s">
        <v>114</v>
      </c>
      <c r="K23" s="96">
        <f t="shared" si="0"/>
        <v>-0.33300000000000002</v>
      </c>
      <c r="L23" s="96">
        <f t="shared" si="1"/>
        <v>0</v>
      </c>
      <c r="M23" s="116">
        <f t="shared" si="2"/>
        <v>-0.33300000000000002</v>
      </c>
    </row>
    <row r="24" spans="2:13" ht="14.4" x14ac:dyDescent="0.3">
      <c r="B24" s="297"/>
      <c r="C24" s="299"/>
      <c r="D24" s="301"/>
      <c r="E24" s="303"/>
      <c r="F24" s="125" t="s">
        <v>125</v>
      </c>
      <c r="G24" s="92">
        <v>24</v>
      </c>
      <c r="H24" s="93">
        <v>0.33300000000000002</v>
      </c>
      <c r="I24" s="303"/>
      <c r="J24" s="127" t="s">
        <v>114</v>
      </c>
      <c r="K24" s="96">
        <f t="shared" si="0"/>
        <v>-0.33300000000000002</v>
      </c>
      <c r="L24" s="96">
        <f t="shared" si="1"/>
        <v>0</v>
      </c>
      <c r="M24" s="116">
        <f t="shared" si="2"/>
        <v>-0.33300000000000002</v>
      </c>
    </row>
    <row r="25" spans="2:13" ht="14.4" x14ac:dyDescent="0.3">
      <c r="B25" s="295">
        <v>7</v>
      </c>
      <c r="C25" s="298">
        <f>C22+1</f>
        <v>46187</v>
      </c>
      <c r="D25" s="300" t="s">
        <v>46</v>
      </c>
      <c r="E25" s="302" t="s">
        <v>135</v>
      </c>
      <c r="F25" s="125" t="s">
        <v>118</v>
      </c>
      <c r="G25" s="92">
        <v>7.6</v>
      </c>
      <c r="H25" s="93">
        <v>0.33300000000000002</v>
      </c>
      <c r="I25" s="304" t="s">
        <v>125</v>
      </c>
      <c r="J25" s="127" t="s">
        <v>114</v>
      </c>
      <c r="K25" s="96">
        <f t="shared" si="0"/>
        <v>-0.33300000000000002</v>
      </c>
      <c r="L25" s="96">
        <f t="shared" si="1"/>
        <v>0</v>
      </c>
      <c r="M25" s="116">
        <f t="shared" si="2"/>
        <v>-0.33300000000000002</v>
      </c>
    </row>
    <row r="26" spans="2:13" ht="14.4" x14ac:dyDescent="0.3">
      <c r="B26" s="296"/>
      <c r="C26" s="299"/>
      <c r="D26" s="301"/>
      <c r="E26" s="303"/>
      <c r="F26" s="125" t="s">
        <v>144</v>
      </c>
      <c r="G26" s="92">
        <v>15</v>
      </c>
      <c r="H26" s="93">
        <v>0.33300000000000002</v>
      </c>
      <c r="I26" s="303"/>
      <c r="J26" s="127" t="s">
        <v>114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297"/>
      <c r="C27" s="299"/>
      <c r="D27" s="301"/>
      <c r="E27" s="303"/>
      <c r="F27" s="125" t="s">
        <v>113</v>
      </c>
      <c r="G27" s="92">
        <v>10</v>
      </c>
      <c r="H27" s="93">
        <v>0.33300000000000002</v>
      </c>
      <c r="I27" s="303"/>
      <c r="J27" s="127" t="s">
        <v>114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295">
        <v>8</v>
      </c>
      <c r="C28" s="298">
        <f>C25</f>
        <v>46187</v>
      </c>
      <c r="D28" s="300" t="s">
        <v>46</v>
      </c>
      <c r="E28" s="302" t="s">
        <v>137</v>
      </c>
      <c r="F28" s="125" t="s">
        <v>118</v>
      </c>
      <c r="G28" s="92">
        <v>7.6</v>
      </c>
      <c r="H28" s="93">
        <v>0.33300000000000002</v>
      </c>
      <c r="I28" s="304" t="s">
        <v>138</v>
      </c>
      <c r="J28" s="127" t="s">
        <v>114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296"/>
      <c r="C29" s="299"/>
      <c r="D29" s="301"/>
      <c r="E29" s="303"/>
      <c r="F29" s="125" t="s">
        <v>113</v>
      </c>
      <c r="G29" s="92">
        <v>10</v>
      </c>
      <c r="H29" s="93">
        <v>0.33300000000000002</v>
      </c>
      <c r="I29" s="303"/>
      <c r="J29" s="127" t="s">
        <v>114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297"/>
      <c r="C30" s="299"/>
      <c r="D30" s="301"/>
      <c r="E30" s="303"/>
      <c r="F30" s="125" t="s">
        <v>125</v>
      </c>
      <c r="G30" s="92">
        <v>21</v>
      </c>
      <c r="H30" s="93">
        <v>0.33300000000000002</v>
      </c>
      <c r="I30" s="303"/>
      <c r="J30" s="127" t="s">
        <v>114</v>
      </c>
      <c r="K30" s="96">
        <f t="shared" si="0"/>
        <v>-0.33300000000000002</v>
      </c>
      <c r="L30" s="96">
        <f t="shared" si="1"/>
        <v>0</v>
      </c>
      <c r="M30" s="116">
        <f t="shared" si="2"/>
        <v>-0.33300000000000002</v>
      </c>
    </row>
    <row r="31" spans="2:13" ht="14.4" x14ac:dyDescent="0.3">
      <c r="B31" s="295">
        <v>9</v>
      </c>
      <c r="C31" s="298">
        <f>C28+1</f>
        <v>46188</v>
      </c>
      <c r="D31" s="300" t="s">
        <v>46</v>
      </c>
      <c r="E31" s="302" t="s">
        <v>139</v>
      </c>
      <c r="F31" s="125" t="s">
        <v>109</v>
      </c>
      <c r="G31" s="92">
        <v>8.6</v>
      </c>
      <c r="H31" s="93">
        <v>0.33300000000000002</v>
      </c>
      <c r="I31" s="304" t="s">
        <v>118</v>
      </c>
      <c r="J31" s="127" t="s">
        <v>114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296"/>
      <c r="C32" s="299"/>
      <c r="D32" s="301"/>
      <c r="E32" s="303"/>
      <c r="F32" s="125" t="s">
        <v>145</v>
      </c>
      <c r="G32" s="92">
        <v>15.5</v>
      </c>
      <c r="H32" s="93">
        <v>0.33300000000000002</v>
      </c>
      <c r="I32" s="303"/>
      <c r="J32" s="127" t="s">
        <v>114</v>
      </c>
      <c r="K32" s="96">
        <f>IF(J32="w",(G32-1)*H32,-H32)</f>
        <v>-0.33300000000000002</v>
      </c>
      <c r="L32" s="96">
        <f>IF(J32="w",(K32/100*2),0)</f>
        <v>0</v>
      </c>
      <c r="M32" s="116">
        <f>K32-L32</f>
        <v>-0.33300000000000002</v>
      </c>
    </row>
    <row r="33" spans="2:13" ht="14.4" x14ac:dyDescent="0.3">
      <c r="B33" s="297"/>
      <c r="C33" s="299"/>
      <c r="D33" s="301"/>
      <c r="E33" s="303"/>
      <c r="F33" s="125" t="s">
        <v>146</v>
      </c>
      <c r="G33" s="92">
        <v>16</v>
      </c>
      <c r="H33" s="93">
        <v>0.33300000000000002</v>
      </c>
      <c r="I33" s="303"/>
      <c r="J33" s="127" t="s">
        <v>114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295">
        <v>10</v>
      </c>
      <c r="C34" s="298">
        <f>C31</f>
        <v>46188</v>
      </c>
      <c r="D34" s="300" t="s">
        <v>46</v>
      </c>
      <c r="E34" s="302" t="s">
        <v>141</v>
      </c>
      <c r="F34" s="125" t="s">
        <v>117</v>
      </c>
      <c r="G34" s="92">
        <v>6.4</v>
      </c>
      <c r="H34" s="93">
        <v>0.33300000000000002</v>
      </c>
      <c r="I34" s="304" t="s">
        <v>118</v>
      </c>
      <c r="J34" s="127" t="s">
        <v>114</v>
      </c>
      <c r="K34" s="96">
        <f t="shared" si="0"/>
        <v>-0.33300000000000002</v>
      </c>
      <c r="L34" s="96">
        <f t="shared" si="1"/>
        <v>0</v>
      </c>
      <c r="M34" s="116">
        <f t="shared" si="2"/>
        <v>-0.33300000000000002</v>
      </c>
    </row>
    <row r="35" spans="2:13" ht="14.4" x14ac:dyDescent="0.3">
      <c r="B35" s="296"/>
      <c r="C35" s="299"/>
      <c r="D35" s="301"/>
      <c r="E35" s="303"/>
      <c r="F35" s="125" t="s">
        <v>133</v>
      </c>
      <c r="G35" s="92">
        <v>6.8</v>
      </c>
      <c r="H35" s="93">
        <v>0.33300000000000002</v>
      </c>
      <c r="I35" s="303"/>
      <c r="J35" s="127" t="s">
        <v>114</v>
      </c>
      <c r="K35" s="96">
        <f t="shared" si="0"/>
        <v>-0.33300000000000002</v>
      </c>
      <c r="L35" s="96">
        <f t="shared" si="1"/>
        <v>0</v>
      </c>
      <c r="M35" s="116">
        <f t="shared" si="2"/>
        <v>-0.33300000000000002</v>
      </c>
    </row>
    <row r="36" spans="2:13" ht="14.4" x14ac:dyDescent="0.3">
      <c r="B36" s="297"/>
      <c r="C36" s="299"/>
      <c r="D36" s="301"/>
      <c r="E36" s="303"/>
      <c r="F36" s="125" t="s">
        <v>144</v>
      </c>
      <c r="G36" s="92">
        <v>10.5</v>
      </c>
      <c r="H36" s="93">
        <v>0.33300000000000002</v>
      </c>
      <c r="I36" s="303"/>
      <c r="J36" s="127" t="s">
        <v>114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295">
        <v>11</v>
      </c>
      <c r="C37" s="298">
        <f>C34+1</f>
        <v>46189</v>
      </c>
      <c r="D37" s="300" t="s">
        <v>46</v>
      </c>
      <c r="E37" s="302" t="s">
        <v>147</v>
      </c>
      <c r="F37" s="125" t="s">
        <v>109</v>
      </c>
      <c r="G37" s="92">
        <v>8.1999999999999993</v>
      </c>
      <c r="H37" s="93">
        <v>0.33300000000000002</v>
      </c>
      <c r="I37" s="304" t="s">
        <v>146</v>
      </c>
      <c r="J37" s="127" t="s">
        <v>114</v>
      </c>
      <c r="K37" s="96">
        <f t="shared" si="0"/>
        <v>-0.33300000000000002</v>
      </c>
      <c r="L37" s="96">
        <f t="shared" si="1"/>
        <v>0</v>
      </c>
      <c r="M37" s="116">
        <f t="shared" si="2"/>
        <v>-0.33300000000000002</v>
      </c>
    </row>
    <row r="38" spans="2:13" ht="14.4" x14ac:dyDescent="0.3">
      <c r="B38" s="296"/>
      <c r="C38" s="299"/>
      <c r="D38" s="301"/>
      <c r="E38" s="303"/>
      <c r="F38" s="125" t="s">
        <v>113</v>
      </c>
      <c r="G38" s="92">
        <v>12.5</v>
      </c>
      <c r="H38" s="93">
        <v>0.33300000000000002</v>
      </c>
      <c r="I38" s="303"/>
      <c r="J38" s="127" t="s">
        <v>114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297"/>
      <c r="C39" s="299"/>
      <c r="D39" s="301"/>
      <c r="E39" s="303"/>
      <c r="F39" s="125" t="s">
        <v>146</v>
      </c>
      <c r="G39" s="92">
        <v>15.5</v>
      </c>
      <c r="H39" s="93">
        <v>0.33300000000000002</v>
      </c>
      <c r="I39" s="303"/>
      <c r="J39" s="127" t="s">
        <v>110</v>
      </c>
      <c r="K39" s="96">
        <f t="shared" si="0"/>
        <v>4.8285</v>
      </c>
      <c r="L39" s="96">
        <f t="shared" si="1"/>
        <v>9.6570000000000003E-2</v>
      </c>
      <c r="M39" s="116">
        <f t="shared" si="2"/>
        <v>4.7319300000000002</v>
      </c>
    </row>
    <row r="40" spans="2:13" ht="14.4" x14ac:dyDescent="0.3">
      <c r="B40" s="295">
        <v>12</v>
      </c>
      <c r="C40" s="298">
        <f>C37</f>
        <v>46189</v>
      </c>
      <c r="D40" s="300" t="s">
        <v>46</v>
      </c>
      <c r="E40" s="302" t="s">
        <v>149</v>
      </c>
      <c r="F40" s="158" t="s">
        <v>134</v>
      </c>
      <c r="G40" s="92">
        <v>8.1999999999999993</v>
      </c>
      <c r="H40" s="93">
        <v>0.33300000000000002</v>
      </c>
      <c r="I40" s="304" t="s">
        <v>153</v>
      </c>
      <c r="J40" s="127" t="s">
        <v>114</v>
      </c>
      <c r="K40" s="96">
        <f t="shared" si="0"/>
        <v>-0.33300000000000002</v>
      </c>
      <c r="L40" s="96">
        <f t="shared" si="1"/>
        <v>0</v>
      </c>
      <c r="M40" s="116">
        <f t="shared" si="2"/>
        <v>-0.33300000000000002</v>
      </c>
    </row>
    <row r="41" spans="2:13" ht="14.4" x14ac:dyDescent="0.3">
      <c r="B41" s="296"/>
      <c r="C41" s="299"/>
      <c r="D41" s="301"/>
      <c r="E41" s="303"/>
      <c r="F41" s="158" t="s">
        <v>152</v>
      </c>
      <c r="G41" s="92">
        <v>12.5</v>
      </c>
      <c r="H41" s="93">
        <v>0.33300000000000002</v>
      </c>
      <c r="I41" s="303"/>
      <c r="J41" s="127" t="s">
        <v>114</v>
      </c>
      <c r="K41" s="96">
        <f t="shared" si="0"/>
        <v>-0.33300000000000002</v>
      </c>
      <c r="L41" s="96">
        <f t="shared" si="1"/>
        <v>0</v>
      </c>
      <c r="M41" s="116">
        <f t="shared" si="2"/>
        <v>-0.33300000000000002</v>
      </c>
    </row>
    <row r="42" spans="2:13" ht="14.4" x14ac:dyDescent="0.3">
      <c r="B42" s="297"/>
      <c r="C42" s="299"/>
      <c r="D42" s="301"/>
      <c r="E42" s="303"/>
      <c r="F42" s="158" t="s">
        <v>153</v>
      </c>
      <c r="G42" s="92">
        <v>20</v>
      </c>
      <c r="H42" s="93">
        <v>0.33300000000000002</v>
      </c>
      <c r="I42" s="303"/>
      <c r="J42" s="127" t="s">
        <v>110</v>
      </c>
      <c r="K42" s="96">
        <f t="shared" si="0"/>
        <v>6.327</v>
      </c>
      <c r="L42" s="96">
        <f t="shared" si="1"/>
        <v>0.12653999999999999</v>
      </c>
      <c r="M42" s="116">
        <f t="shared" si="2"/>
        <v>6.2004599999999996</v>
      </c>
    </row>
    <row r="43" spans="2:13" ht="14.4" x14ac:dyDescent="0.3">
      <c r="B43" s="295">
        <v>13</v>
      </c>
      <c r="C43" s="298">
        <f>C40+1</f>
        <v>46190</v>
      </c>
      <c r="D43" s="300" t="s">
        <v>46</v>
      </c>
      <c r="E43" s="302" t="s">
        <v>154</v>
      </c>
      <c r="F43" s="125" t="s">
        <v>109</v>
      </c>
      <c r="G43" s="92">
        <v>6.4</v>
      </c>
      <c r="H43" s="93">
        <v>0.33300000000000002</v>
      </c>
      <c r="I43" s="304" t="s">
        <v>118</v>
      </c>
      <c r="J43" s="127" t="s">
        <v>114</v>
      </c>
      <c r="K43" s="96">
        <f t="shared" si="0"/>
        <v>-0.33300000000000002</v>
      </c>
      <c r="L43" s="96">
        <f t="shared" si="1"/>
        <v>0</v>
      </c>
      <c r="M43" s="116">
        <f t="shared" si="2"/>
        <v>-0.33300000000000002</v>
      </c>
    </row>
    <row r="44" spans="2:13" ht="14.4" x14ac:dyDescent="0.3">
      <c r="B44" s="296"/>
      <c r="C44" s="299"/>
      <c r="D44" s="301"/>
      <c r="E44" s="303"/>
      <c r="F44" s="125" t="s">
        <v>145</v>
      </c>
      <c r="G44" s="92">
        <v>9</v>
      </c>
      <c r="H44" s="93">
        <v>0.33300000000000002</v>
      </c>
      <c r="I44" s="303"/>
      <c r="J44" s="127" t="s">
        <v>114</v>
      </c>
      <c r="K44" s="96">
        <f t="shared" si="0"/>
        <v>-0.33300000000000002</v>
      </c>
      <c r="L44" s="96">
        <f t="shared" si="1"/>
        <v>0</v>
      </c>
      <c r="M44" s="116">
        <f t="shared" si="2"/>
        <v>-0.33300000000000002</v>
      </c>
    </row>
    <row r="45" spans="2:13" ht="14.4" x14ac:dyDescent="0.3">
      <c r="B45" s="297"/>
      <c r="C45" s="299"/>
      <c r="D45" s="301"/>
      <c r="E45" s="303"/>
      <c r="F45" s="125" t="s">
        <v>146</v>
      </c>
      <c r="G45" s="92">
        <v>15</v>
      </c>
      <c r="H45" s="93">
        <v>0.33300000000000002</v>
      </c>
      <c r="I45" s="303"/>
      <c r="J45" s="127" t="s">
        <v>114</v>
      </c>
      <c r="K45" s="96">
        <f t="shared" si="0"/>
        <v>-0.33300000000000002</v>
      </c>
      <c r="L45" s="96">
        <f t="shared" si="1"/>
        <v>0</v>
      </c>
      <c r="M45" s="116">
        <f t="shared" si="2"/>
        <v>-0.33300000000000002</v>
      </c>
    </row>
    <row r="46" spans="2:13" ht="14.4" x14ac:dyDescent="0.3">
      <c r="B46" s="295">
        <v>14</v>
      </c>
      <c r="C46" s="298">
        <f>C43</f>
        <v>46190</v>
      </c>
      <c r="D46" s="300" t="s">
        <v>46</v>
      </c>
      <c r="E46" s="302" t="s">
        <v>155</v>
      </c>
      <c r="F46" s="125" t="s">
        <v>112</v>
      </c>
      <c r="G46" s="92">
        <v>7</v>
      </c>
      <c r="H46" s="93">
        <v>0.33300000000000002</v>
      </c>
      <c r="I46" s="304" t="s">
        <v>158</v>
      </c>
      <c r="J46" s="127" t="s">
        <v>114</v>
      </c>
      <c r="K46" s="96">
        <f t="shared" si="0"/>
        <v>-0.33300000000000002</v>
      </c>
      <c r="L46" s="96">
        <f t="shared" si="1"/>
        <v>0</v>
      </c>
      <c r="M46" s="116">
        <f t="shared" si="2"/>
        <v>-0.33300000000000002</v>
      </c>
    </row>
    <row r="47" spans="2:13" ht="14.4" x14ac:dyDescent="0.3">
      <c r="B47" s="296"/>
      <c r="C47" s="299"/>
      <c r="D47" s="301"/>
      <c r="E47" s="303"/>
      <c r="F47" s="125" t="s">
        <v>109</v>
      </c>
      <c r="G47" s="92">
        <v>8.6</v>
      </c>
      <c r="H47" s="93">
        <v>0.33300000000000002</v>
      </c>
      <c r="I47" s="303"/>
      <c r="J47" s="127" t="s">
        <v>114</v>
      </c>
      <c r="K47" s="96">
        <f t="shared" si="0"/>
        <v>-0.33300000000000002</v>
      </c>
      <c r="L47" s="96">
        <f t="shared" si="1"/>
        <v>0</v>
      </c>
      <c r="M47" s="116">
        <f t="shared" si="2"/>
        <v>-0.33300000000000002</v>
      </c>
    </row>
    <row r="48" spans="2:13" ht="14.4" x14ac:dyDescent="0.3">
      <c r="B48" s="297"/>
      <c r="C48" s="299"/>
      <c r="D48" s="301"/>
      <c r="E48" s="303"/>
      <c r="F48" s="125" t="s">
        <v>113</v>
      </c>
      <c r="G48" s="92">
        <v>10</v>
      </c>
      <c r="H48" s="93">
        <v>0.33300000000000002</v>
      </c>
      <c r="I48" s="303"/>
      <c r="J48" s="127" t="s">
        <v>114</v>
      </c>
      <c r="K48" s="96">
        <f t="shared" si="0"/>
        <v>-0.33300000000000002</v>
      </c>
      <c r="L48" s="96">
        <f t="shared" si="1"/>
        <v>0</v>
      </c>
      <c r="M48" s="116">
        <f t="shared" si="2"/>
        <v>-0.33300000000000002</v>
      </c>
    </row>
    <row r="49" spans="2:13" ht="14.4" x14ac:dyDescent="0.3">
      <c r="B49" s="295">
        <v>15</v>
      </c>
      <c r="C49" s="298">
        <f>C46+1</f>
        <v>46191</v>
      </c>
      <c r="D49" s="300" t="s">
        <v>46</v>
      </c>
      <c r="E49" s="302" t="s">
        <v>159</v>
      </c>
      <c r="F49" s="125" t="s">
        <v>112</v>
      </c>
      <c r="G49" s="92">
        <v>7.6</v>
      </c>
      <c r="H49" s="93">
        <v>0.33300000000000002</v>
      </c>
      <c r="I49" s="304" t="s">
        <v>118</v>
      </c>
      <c r="J49" s="127" t="s">
        <v>114</v>
      </c>
      <c r="K49" s="96">
        <f t="shared" si="0"/>
        <v>-0.33300000000000002</v>
      </c>
      <c r="L49" s="96">
        <f t="shared" si="1"/>
        <v>0</v>
      </c>
      <c r="M49" s="116">
        <f t="shared" si="2"/>
        <v>-0.33300000000000002</v>
      </c>
    </row>
    <row r="50" spans="2:13" ht="14.4" x14ac:dyDescent="0.3">
      <c r="B50" s="296"/>
      <c r="C50" s="299"/>
      <c r="D50" s="301"/>
      <c r="E50" s="303"/>
      <c r="F50" s="125" t="s">
        <v>118</v>
      </c>
      <c r="G50" s="92">
        <v>7.6</v>
      </c>
      <c r="H50" s="93">
        <v>0.33300000000000002</v>
      </c>
      <c r="I50" s="303"/>
      <c r="J50" s="127" t="s">
        <v>110</v>
      </c>
      <c r="K50" s="96">
        <f t="shared" si="0"/>
        <v>2.1978</v>
      </c>
      <c r="L50" s="96">
        <f t="shared" si="1"/>
        <v>4.3956000000000002E-2</v>
      </c>
      <c r="M50" s="116">
        <f t="shared" si="2"/>
        <v>2.1538439999999999</v>
      </c>
    </row>
    <row r="51" spans="2:13" ht="14.4" x14ac:dyDescent="0.3">
      <c r="B51" s="297"/>
      <c r="C51" s="299"/>
      <c r="D51" s="301"/>
      <c r="E51" s="303"/>
      <c r="F51" s="125" t="s">
        <v>113</v>
      </c>
      <c r="G51" s="92">
        <v>9.8000000000000007</v>
      </c>
      <c r="H51" s="93">
        <v>0.33300000000000002</v>
      </c>
      <c r="I51" s="303"/>
      <c r="J51" s="127" t="s">
        <v>114</v>
      </c>
      <c r="K51" s="96">
        <f t="shared" si="0"/>
        <v>-0.33300000000000002</v>
      </c>
      <c r="L51" s="96">
        <f t="shared" si="1"/>
        <v>0</v>
      </c>
      <c r="M51" s="116">
        <f t="shared" si="2"/>
        <v>-0.33300000000000002</v>
      </c>
    </row>
    <row r="52" spans="2:13" ht="14.4" x14ac:dyDescent="0.3">
      <c r="B52" s="295">
        <v>16</v>
      </c>
      <c r="C52" s="298">
        <f>C49</f>
        <v>46191</v>
      </c>
      <c r="D52" s="300" t="s">
        <v>46</v>
      </c>
      <c r="E52" s="302" t="s">
        <v>160</v>
      </c>
      <c r="F52" s="125" t="s">
        <v>109</v>
      </c>
      <c r="G52" s="92">
        <v>7.8</v>
      </c>
      <c r="H52" s="93">
        <v>0.33300000000000002</v>
      </c>
      <c r="I52" s="304" t="s">
        <v>126</v>
      </c>
      <c r="J52" s="127" t="s">
        <v>114</v>
      </c>
      <c r="K52" s="96">
        <f t="shared" si="0"/>
        <v>-0.33300000000000002</v>
      </c>
      <c r="L52" s="96">
        <f t="shared" si="1"/>
        <v>0</v>
      </c>
      <c r="M52" s="116">
        <f t="shared" si="2"/>
        <v>-0.33300000000000002</v>
      </c>
    </row>
    <row r="53" spans="2:13" ht="14.4" x14ac:dyDescent="0.3">
      <c r="B53" s="296"/>
      <c r="C53" s="299"/>
      <c r="D53" s="301"/>
      <c r="E53" s="303"/>
      <c r="F53" s="125" t="s">
        <v>113</v>
      </c>
      <c r="G53" s="92">
        <v>9.8000000000000007</v>
      </c>
      <c r="H53" s="93">
        <v>0.33300000000000002</v>
      </c>
      <c r="I53" s="303"/>
      <c r="J53" s="127" t="s">
        <v>114</v>
      </c>
      <c r="K53" s="96">
        <f t="shared" si="0"/>
        <v>-0.33300000000000002</v>
      </c>
      <c r="L53" s="96">
        <f t="shared" si="1"/>
        <v>0</v>
      </c>
      <c r="M53" s="116">
        <f t="shared" si="2"/>
        <v>-0.33300000000000002</v>
      </c>
    </row>
    <row r="54" spans="2:13" ht="14.4" x14ac:dyDescent="0.3">
      <c r="B54" s="297"/>
      <c r="C54" s="299"/>
      <c r="D54" s="301"/>
      <c r="E54" s="303"/>
      <c r="F54" s="125" t="s">
        <v>145</v>
      </c>
      <c r="G54" s="92">
        <v>13</v>
      </c>
      <c r="H54" s="93">
        <v>0.33300000000000002</v>
      </c>
      <c r="I54" s="303"/>
      <c r="J54" s="127" t="s">
        <v>114</v>
      </c>
      <c r="K54" s="96">
        <f t="shared" si="0"/>
        <v>-0.33300000000000002</v>
      </c>
      <c r="L54" s="96">
        <f t="shared" si="1"/>
        <v>0</v>
      </c>
      <c r="M54" s="116">
        <f t="shared" si="2"/>
        <v>-0.33300000000000002</v>
      </c>
    </row>
    <row r="55" spans="2:13" ht="14.4" x14ac:dyDescent="0.3">
      <c r="B55" s="295">
        <v>17</v>
      </c>
      <c r="C55" s="298">
        <f>C52+1</f>
        <v>46192</v>
      </c>
      <c r="D55" s="300" t="s">
        <v>46</v>
      </c>
      <c r="E55" s="302" t="s">
        <v>162</v>
      </c>
      <c r="F55" s="125" t="s">
        <v>109</v>
      </c>
      <c r="G55" s="92">
        <v>8.6</v>
      </c>
      <c r="H55" s="93">
        <v>0.33300000000000002</v>
      </c>
      <c r="I55" s="304" t="s">
        <v>109</v>
      </c>
      <c r="J55" s="127" t="s">
        <v>110</v>
      </c>
      <c r="K55" s="96">
        <f t="shared" si="0"/>
        <v>2.5308000000000002</v>
      </c>
      <c r="L55" s="96">
        <f t="shared" si="1"/>
        <v>5.0616000000000001E-2</v>
      </c>
      <c r="M55" s="116">
        <f t="shared" si="2"/>
        <v>2.4801839999999999</v>
      </c>
    </row>
    <row r="56" spans="2:13" ht="14.4" x14ac:dyDescent="0.3">
      <c r="B56" s="296"/>
      <c r="C56" s="299"/>
      <c r="D56" s="301"/>
      <c r="E56" s="303"/>
      <c r="F56" s="125" t="s">
        <v>113</v>
      </c>
      <c r="G56" s="92">
        <v>9.6</v>
      </c>
      <c r="H56" s="93">
        <v>0.33300000000000002</v>
      </c>
      <c r="I56" s="303"/>
      <c r="J56" s="127" t="s">
        <v>114</v>
      </c>
      <c r="K56" s="96">
        <f t="shared" si="0"/>
        <v>-0.33300000000000002</v>
      </c>
      <c r="L56" s="96">
        <f t="shared" si="1"/>
        <v>0</v>
      </c>
      <c r="M56" s="116">
        <f t="shared" si="2"/>
        <v>-0.33300000000000002</v>
      </c>
    </row>
    <row r="57" spans="2:13" ht="14.4" x14ac:dyDescent="0.3">
      <c r="B57" s="297"/>
      <c r="C57" s="299"/>
      <c r="D57" s="301"/>
      <c r="E57" s="303"/>
      <c r="F57" s="125" t="s">
        <v>146</v>
      </c>
      <c r="G57" s="92">
        <v>16</v>
      </c>
      <c r="H57" s="93">
        <v>0.33300000000000002</v>
      </c>
      <c r="I57" s="303"/>
      <c r="J57" s="127" t="s">
        <v>114</v>
      </c>
      <c r="K57" s="96">
        <f t="shared" si="0"/>
        <v>-0.33300000000000002</v>
      </c>
      <c r="L57" s="96">
        <f t="shared" si="1"/>
        <v>0</v>
      </c>
      <c r="M57" s="116">
        <f t="shared" si="2"/>
        <v>-0.33300000000000002</v>
      </c>
    </row>
    <row r="58" spans="2:13" ht="14.4" x14ac:dyDescent="0.3">
      <c r="B58" s="295">
        <v>18</v>
      </c>
      <c r="C58" s="298">
        <f>C55</f>
        <v>46192</v>
      </c>
      <c r="D58" s="300" t="s">
        <v>46</v>
      </c>
      <c r="E58" s="302" t="s">
        <v>164</v>
      </c>
      <c r="F58" s="125" t="s">
        <v>117</v>
      </c>
      <c r="G58" s="92">
        <v>6.6</v>
      </c>
      <c r="H58" s="93">
        <v>0.33300000000000002</v>
      </c>
      <c r="I58" s="304" t="s">
        <v>117</v>
      </c>
      <c r="J58" s="127" t="s">
        <v>110</v>
      </c>
      <c r="K58" s="96">
        <f t="shared" si="0"/>
        <v>1.8648</v>
      </c>
      <c r="L58" s="96">
        <f t="shared" si="1"/>
        <v>3.7296000000000003E-2</v>
      </c>
      <c r="M58" s="116">
        <f t="shared" si="2"/>
        <v>1.827504</v>
      </c>
    </row>
    <row r="59" spans="2:13" ht="14.4" x14ac:dyDescent="0.3">
      <c r="B59" s="296"/>
      <c r="C59" s="299"/>
      <c r="D59" s="301"/>
      <c r="E59" s="303"/>
      <c r="F59" s="125" t="s">
        <v>133</v>
      </c>
      <c r="G59" s="92">
        <v>8.6</v>
      </c>
      <c r="H59" s="93">
        <v>0.33300000000000002</v>
      </c>
      <c r="I59" s="303"/>
      <c r="J59" s="127" t="s">
        <v>114</v>
      </c>
      <c r="K59" s="96">
        <f t="shared" si="0"/>
        <v>-0.33300000000000002</v>
      </c>
      <c r="L59" s="96">
        <f t="shared" si="1"/>
        <v>0</v>
      </c>
      <c r="M59" s="116">
        <f t="shared" si="2"/>
        <v>-0.33300000000000002</v>
      </c>
    </row>
    <row r="60" spans="2:13" ht="14.4" x14ac:dyDescent="0.3">
      <c r="B60" s="297"/>
      <c r="C60" s="299"/>
      <c r="D60" s="301"/>
      <c r="E60" s="303"/>
      <c r="F60" s="125" t="s">
        <v>144</v>
      </c>
      <c r="G60" s="92">
        <v>10</v>
      </c>
      <c r="H60" s="93">
        <v>0.33300000000000002</v>
      </c>
      <c r="I60" s="303"/>
      <c r="J60" s="127" t="s">
        <v>114</v>
      </c>
      <c r="K60" s="96">
        <f t="shared" si="0"/>
        <v>-0.33300000000000002</v>
      </c>
      <c r="L60" s="96">
        <f t="shared" si="1"/>
        <v>0</v>
      </c>
      <c r="M60" s="116">
        <f t="shared" si="2"/>
        <v>-0.33300000000000002</v>
      </c>
    </row>
    <row r="61" spans="2:13" ht="14.4" x14ac:dyDescent="0.3">
      <c r="B61" s="295">
        <v>19</v>
      </c>
      <c r="C61" s="298">
        <f>C58+1</f>
        <v>46193</v>
      </c>
      <c r="D61" s="300" t="s">
        <v>46</v>
      </c>
      <c r="E61" s="302" t="s">
        <v>170</v>
      </c>
      <c r="F61" s="125" t="s">
        <v>113</v>
      </c>
      <c r="G61" s="92">
        <v>9.1999999999999993</v>
      </c>
      <c r="H61" s="93">
        <v>0.33300000000000002</v>
      </c>
      <c r="I61" s="304" t="s">
        <v>138</v>
      </c>
      <c r="J61" s="127" t="s">
        <v>114</v>
      </c>
      <c r="K61" s="96">
        <f t="shared" si="0"/>
        <v>-0.33300000000000002</v>
      </c>
      <c r="L61" s="96">
        <f t="shared" si="1"/>
        <v>0</v>
      </c>
      <c r="M61" s="116">
        <f t="shared" si="2"/>
        <v>-0.33300000000000002</v>
      </c>
    </row>
    <row r="62" spans="2:13" ht="14.4" x14ac:dyDescent="0.3">
      <c r="B62" s="296"/>
      <c r="C62" s="299"/>
      <c r="D62" s="301"/>
      <c r="E62" s="303"/>
      <c r="F62" s="125" t="s">
        <v>125</v>
      </c>
      <c r="G62" s="92">
        <v>16</v>
      </c>
      <c r="H62" s="93">
        <v>0.33300000000000002</v>
      </c>
      <c r="I62" s="303"/>
      <c r="J62" s="127" t="s">
        <v>114</v>
      </c>
      <c r="K62" s="96">
        <f t="shared" si="0"/>
        <v>-0.33300000000000002</v>
      </c>
      <c r="L62" s="96">
        <f t="shared" si="1"/>
        <v>0</v>
      </c>
      <c r="M62" s="116">
        <f t="shared" si="2"/>
        <v>-0.33300000000000002</v>
      </c>
    </row>
    <row r="63" spans="2:13" ht="14.4" x14ac:dyDescent="0.3">
      <c r="B63" s="297"/>
      <c r="C63" s="299"/>
      <c r="D63" s="301"/>
      <c r="E63" s="303"/>
      <c r="F63" s="125" t="s">
        <v>146</v>
      </c>
      <c r="G63" s="92">
        <v>15</v>
      </c>
      <c r="H63" s="93">
        <v>0.33300000000000002</v>
      </c>
      <c r="I63" s="303"/>
      <c r="J63" s="127" t="s">
        <v>114</v>
      </c>
      <c r="K63" s="96">
        <f t="shared" si="0"/>
        <v>-0.33300000000000002</v>
      </c>
      <c r="L63" s="96">
        <f t="shared" si="1"/>
        <v>0</v>
      </c>
      <c r="M63" s="116">
        <f t="shared" si="2"/>
        <v>-0.33300000000000002</v>
      </c>
    </row>
    <row r="64" spans="2:13" ht="14.4" x14ac:dyDescent="0.3">
      <c r="B64" s="295">
        <v>20</v>
      </c>
      <c r="C64" s="298">
        <f>C61</f>
        <v>46193</v>
      </c>
      <c r="D64" s="300" t="s">
        <v>46</v>
      </c>
      <c r="E64" s="302" t="s">
        <v>168</v>
      </c>
      <c r="F64" s="125" t="s">
        <v>109</v>
      </c>
      <c r="G64" s="92">
        <v>10</v>
      </c>
      <c r="H64" s="93">
        <v>0.33300000000000002</v>
      </c>
      <c r="I64" s="304" t="s">
        <v>113</v>
      </c>
      <c r="J64" s="127" t="s">
        <v>114</v>
      </c>
      <c r="K64" s="96">
        <f t="shared" si="0"/>
        <v>-0.33300000000000002</v>
      </c>
      <c r="L64" s="96">
        <f t="shared" si="1"/>
        <v>0</v>
      </c>
      <c r="M64" s="116">
        <f t="shared" si="2"/>
        <v>-0.33300000000000002</v>
      </c>
    </row>
    <row r="65" spans="2:13" ht="14.4" x14ac:dyDescent="0.3">
      <c r="B65" s="296"/>
      <c r="C65" s="299"/>
      <c r="D65" s="301"/>
      <c r="E65" s="303"/>
      <c r="F65" s="125" t="s">
        <v>146</v>
      </c>
      <c r="G65" s="92">
        <v>14</v>
      </c>
      <c r="H65" s="93">
        <v>0.33300000000000002</v>
      </c>
      <c r="I65" s="303"/>
      <c r="J65" s="127" t="s">
        <v>114</v>
      </c>
      <c r="K65" s="96">
        <f t="shared" si="0"/>
        <v>-0.33300000000000002</v>
      </c>
      <c r="L65" s="96">
        <f t="shared" si="1"/>
        <v>0</v>
      </c>
      <c r="M65" s="116">
        <f t="shared" si="2"/>
        <v>-0.33300000000000002</v>
      </c>
    </row>
    <row r="66" spans="2:13" ht="14.4" x14ac:dyDescent="0.3">
      <c r="B66" s="297"/>
      <c r="C66" s="299"/>
      <c r="D66" s="301"/>
      <c r="E66" s="303"/>
      <c r="F66" s="125" t="s">
        <v>126</v>
      </c>
      <c r="G66" s="92">
        <v>25</v>
      </c>
      <c r="H66" s="93">
        <v>0.33300000000000002</v>
      </c>
      <c r="I66" s="303"/>
      <c r="J66" s="127" t="s">
        <v>114</v>
      </c>
      <c r="K66" s="96">
        <f t="shared" si="0"/>
        <v>-0.33300000000000002</v>
      </c>
      <c r="L66" s="96">
        <f t="shared" si="1"/>
        <v>0</v>
      </c>
      <c r="M66" s="116">
        <f t="shared" si="2"/>
        <v>-0.33300000000000002</v>
      </c>
    </row>
    <row r="67" spans="2:13" ht="14.4" x14ac:dyDescent="0.3">
      <c r="B67" s="295">
        <v>21</v>
      </c>
      <c r="C67" s="298">
        <f>C64+1</f>
        <v>46194</v>
      </c>
      <c r="D67" s="300" t="s">
        <v>46</v>
      </c>
      <c r="E67" s="302" t="s">
        <v>172</v>
      </c>
      <c r="F67" s="125" t="s">
        <v>109</v>
      </c>
      <c r="G67" s="92">
        <v>7.8</v>
      </c>
      <c r="H67" s="93">
        <v>0.33300000000000002</v>
      </c>
      <c r="I67" s="304" t="s">
        <v>116</v>
      </c>
      <c r="J67" s="127" t="s">
        <v>114</v>
      </c>
      <c r="K67" s="96">
        <f t="shared" si="0"/>
        <v>-0.33300000000000002</v>
      </c>
      <c r="L67" s="96">
        <f t="shared" si="1"/>
        <v>0</v>
      </c>
      <c r="M67" s="116">
        <f t="shared" si="2"/>
        <v>-0.33300000000000002</v>
      </c>
    </row>
    <row r="68" spans="2:13" ht="14.4" x14ac:dyDescent="0.3">
      <c r="B68" s="296"/>
      <c r="C68" s="299"/>
      <c r="D68" s="301"/>
      <c r="E68" s="303"/>
      <c r="F68" s="125" t="s">
        <v>145</v>
      </c>
      <c r="G68" s="92">
        <v>11.5</v>
      </c>
      <c r="H68" s="93">
        <v>0.33300000000000002</v>
      </c>
      <c r="I68" s="303"/>
      <c r="J68" s="127" t="s">
        <v>114</v>
      </c>
      <c r="K68" s="96">
        <f t="shared" ref="K68:K78" si="3">IF(J68="w",(G68-1)*H68,-H68)</f>
        <v>-0.33300000000000002</v>
      </c>
      <c r="L68" s="96">
        <f t="shared" ref="L68:L78" si="4">IF(J68="w",(K68/100*2),0)</f>
        <v>0</v>
      </c>
      <c r="M68" s="116">
        <f t="shared" ref="M68:M78" si="5">K68-L68</f>
        <v>-0.33300000000000002</v>
      </c>
    </row>
    <row r="69" spans="2:13" ht="14.4" x14ac:dyDescent="0.3">
      <c r="B69" s="297"/>
      <c r="C69" s="299"/>
      <c r="D69" s="301"/>
      <c r="E69" s="303"/>
      <c r="F69" s="125" t="s">
        <v>146</v>
      </c>
      <c r="G69" s="92">
        <v>14.5</v>
      </c>
      <c r="H69" s="93">
        <v>0.33300000000000002</v>
      </c>
      <c r="I69" s="303"/>
      <c r="J69" s="127" t="s">
        <v>114</v>
      </c>
      <c r="K69" s="96">
        <f t="shared" si="3"/>
        <v>-0.33300000000000002</v>
      </c>
      <c r="L69" s="96">
        <f t="shared" si="4"/>
        <v>0</v>
      </c>
      <c r="M69" s="116">
        <f t="shared" si="5"/>
        <v>-0.33300000000000002</v>
      </c>
    </row>
    <row r="70" spans="2:13" ht="14.4" x14ac:dyDescent="0.3">
      <c r="B70" s="295">
        <v>22</v>
      </c>
      <c r="C70" s="298">
        <f>C67</f>
        <v>46194</v>
      </c>
      <c r="D70" s="300" t="s">
        <v>46</v>
      </c>
      <c r="E70" s="302" t="s">
        <v>178</v>
      </c>
      <c r="F70" s="125" t="s">
        <v>112</v>
      </c>
      <c r="G70" s="92">
        <v>5.7</v>
      </c>
      <c r="H70" s="93">
        <v>0.33300000000000002</v>
      </c>
      <c r="I70" s="304" t="s">
        <v>125</v>
      </c>
      <c r="J70" s="127" t="s">
        <v>114</v>
      </c>
      <c r="K70" s="96">
        <f t="shared" si="3"/>
        <v>-0.33300000000000002</v>
      </c>
      <c r="L70" s="96">
        <f t="shared" si="4"/>
        <v>0</v>
      </c>
      <c r="M70" s="116">
        <f t="shared" si="5"/>
        <v>-0.33300000000000002</v>
      </c>
    </row>
    <row r="71" spans="2:13" ht="14.4" x14ac:dyDescent="0.3">
      <c r="B71" s="296"/>
      <c r="C71" s="299"/>
      <c r="D71" s="301"/>
      <c r="E71" s="303"/>
      <c r="F71" s="125" t="s">
        <v>109</v>
      </c>
      <c r="G71" s="92">
        <v>6.4</v>
      </c>
      <c r="H71" s="93">
        <v>0.33300000000000002</v>
      </c>
      <c r="I71" s="303"/>
      <c r="J71" s="127" t="s">
        <v>114</v>
      </c>
      <c r="K71" s="96">
        <f t="shared" si="3"/>
        <v>-0.33300000000000002</v>
      </c>
      <c r="L71" s="96">
        <f t="shared" si="4"/>
        <v>0</v>
      </c>
      <c r="M71" s="116">
        <f t="shared" si="5"/>
        <v>-0.33300000000000002</v>
      </c>
    </row>
    <row r="72" spans="2:13" ht="14.4" x14ac:dyDescent="0.3">
      <c r="B72" s="297"/>
      <c r="C72" s="299"/>
      <c r="D72" s="301"/>
      <c r="E72" s="303"/>
      <c r="F72" s="125" t="s">
        <v>113</v>
      </c>
      <c r="G72" s="92">
        <v>10</v>
      </c>
      <c r="H72" s="93">
        <v>0.33300000000000002</v>
      </c>
      <c r="I72" s="303"/>
      <c r="J72" s="127" t="s">
        <v>114</v>
      </c>
      <c r="K72" s="96">
        <f t="shared" si="3"/>
        <v>-0.33300000000000002</v>
      </c>
      <c r="L72" s="96">
        <f t="shared" si="4"/>
        <v>0</v>
      </c>
      <c r="M72" s="116">
        <f t="shared" si="5"/>
        <v>-0.33300000000000002</v>
      </c>
    </row>
    <row r="73" spans="2:13" ht="14.4" x14ac:dyDescent="0.3">
      <c r="B73" s="295">
        <v>23</v>
      </c>
      <c r="C73" s="298">
        <f>C70+1</f>
        <v>46195</v>
      </c>
      <c r="D73" s="300" t="s">
        <v>46</v>
      </c>
      <c r="E73" s="302" t="s">
        <v>174</v>
      </c>
      <c r="F73" s="125" t="s">
        <v>109</v>
      </c>
      <c r="G73" s="92">
        <v>7.6</v>
      </c>
      <c r="H73" s="93">
        <v>0.33300000000000002</v>
      </c>
      <c r="I73" s="304" t="s">
        <v>109</v>
      </c>
      <c r="J73" s="127" t="s">
        <v>110</v>
      </c>
      <c r="K73" s="96">
        <f t="shared" si="3"/>
        <v>2.1978</v>
      </c>
      <c r="L73" s="96">
        <f t="shared" si="4"/>
        <v>4.3956000000000002E-2</v>
      </c>
      <c r="M73" s="116">
        <f t="shared" si="5"/>
        <v>2.1538439999999999</v>
      </c>
    </row>
    <row r="74" spans="2:13" ht="14.4" x14ac:dyDescent="0.3">
      <c r="B74" s="296"/>
      <c r="C74" s="299"/>
      <c r="D74" s="301"/>
      <c r="E74" s="303"/>
      <c r="F74" s="125" t="s">
        <v>113</v>
      </c>
      <c r="G74" s="92">
        <v>9.8000000000000007</v>
      </c>
      <c r="H74" s="93">
        <v>0.33300000000000002</v>
      </c>
      <c r="I74" s="303"/>
      <c r="J74" s="127" t="s">
        <v>114</v>
      </c>
      <c r="K74" s="96">
        <f t="shared" si="3"/>
        <v>-0.33300000000000002</v>
      </c>
      <c r="L74" s="96">
        <f t="shared" si="4"/>
        <v>0</v>
      </c>
      <c r="M74" s="116">
        <f t="shared" si="5"/>
        <v>-0.33300000000000002</v>
      </c>
    </row>
    <row r="75" spans="2:13" ht="14.4" x14ac:dyDescent="0.3">
      <c r="B75" s="297"/>
      <c r="C75" s="299"/>
      <c r="D75" s="301"/>
      <c r="E75" s="303"/>
      <c r="F75" s="125" t="s">
        <v>146</v>
      </c>
      <c r="G75" s="92">
        <v>16</v>
      </c>
      <c r="H75" s="93">
        <v>0.33300000000000002</v>
      </c>
      <c r="I75" s="303"/>
      <c r="J75" s="127" t="s">
        <v>114</v>
      </c>
      <c r="K75" s="96">
        <f t="shared" si="3"/>
        <v>-0.33300000000000002</v>
      </c>
      <c r="L75" s="96">
        <f t="shared" si="4"/>
        <v>0</v>
      </c>
      <c r="M75" s="116">
        <f t="shared" si="5"/>
        <v>-0.33300000000000002</v>
      </c>
    </row>
    <row r="76" spans="2:13" ht="14.4" x14ac:dyDescent="0.3">
      <c r="B76" s="295">
        <v>24</v>
      </c>
      <c r="C76" s="298">
        <f>C73</f>
        <v>46195</v>
      </c>
      <c r="D76" s="300" t="s">
        <v>46</v>
      </c>
      <c r="E76" s="302" t="s">
        <v>176</v>
      </c>
      <c r="F76" s="125" t="s">
        <v>145</v>
      </c>
      <c r="G76" s="92">
        <v>6.8</v>
      </c>
      <c r="H76" s="93">
        <v>0.33300000000000002</v>
      </c>
      <c r="I76" s="304" t="s">
        <v>145</v>
      </c>
      <c r="J76" s="127" t="s">
        <v>110</v>
      </c>
      <c r="K76" s="96">
        <f t="shared" si="3"/>
        <v>1.9314</v>
      </c>
      <c r="L76" s="96">
        <f t="shared" si="4"/>
        <v>3.8628000000000003E-2</v>
      </c>
      <c r="M76" s="116">
        <f t="shared" si="5"/>
        <v>1.8927719999999999</v>
      </c>
    </row>
    <row r="77" spans="2:13" ht="14.4" x14ac:dyDescent="0.3">
      <c r="B77" s="296"/>
      <c r="C77" s="299"/>
      <c r="D77" s="301"/>
      <c r="E77" s="303"/>
      <c r="F77" s="125" t="s">
        <v>179</v>
      </c>
      <c r="G77" s="92">
        <v>8</v>
      </c>
      <c r="H77" s="93">
        <v>0.33300000000000002</v>
      </c>
      <c r="I77" s="303"/>
      <c r="J77" s="127" t="s">
        <v>114</v>
      </c>
      <c r="K77" s="96">
        <f t="shared" si="3"/>
        <v>-0.33300000000000002</v>
      </c>
      <c r="L77" s="96">
        <f t="shared" si="4"/>
        <v>0</v>
      </c>
      <c r="M77" s="116">
        <f t="shared" si="5"/>
        <v>-0.33300000000000002</v>
      </c>
    </row>
    <row r="78" spans="2:13" ht="14.4" x14ac:dyDescent="0.3">
      <c r="B78" s="297"/>
      <c r="C78" s="299"/>
      <c r="D78" s="301"/>
      <c r="E78" s="303"/>
      <c r="F78" s="125" t="s">
        <v>180</v>
      </c>
      <c r="G78" s="92">
        <v>12</v>
      </c>
      <c r="H78" s="93">
        <v>0.33300000000000002</v>
      </c>
      <c r="I78" s="303"/>
      <c r="J78" s="127" t="s">
        <v>114</v>
      </c>
      <c r="K78" s="96">
        <f t="shared" si="3"/>
        <v>-0.33300000000000002</v>
      </c>
      <c r="L78" s="96">
        <f t="shared" si="4"/>
        <v>0</v>
      </c>
      <c r="M78" s="116">
        <f t="shared" si="5"/>
        <v>-0.33300000000000002</v>
      </c>
    </row>
    <row r="79" spans="2:13" ht="14.4" x14ac:dyDescent="0.3">
      <c r="B79" s="295">
        <v>25</v>
      </c>
      <c r="C79" s="298">
        <f>C76+1</f>
        <v>46196</v>
      </c>
      <c r="D79" s="300" t="s">
        <v>46</v>
      </c>
      <c r="E79" s="302" t="s">
        <v>184</v>
      </c>
      <c r="F79" s="125" t="s">
        <v>109</v>
      </c>
      <c r="G79" s="95">
        <v>6.8</v>
      </c>
      <c r="H79" s="93">
        <v>0.33300000000000002</v>
      </c>
      <c r="I79" s="304" t="s">
        <v>180</v>
      </c>
      <c r="J79" s="127" t="s">
        <v>114</v>
      </c>
      <c r="K79" s="96">
        <f t="shared" ref="K79:K93" si="6">IF(J79="w",(G79-1)*H79,-H79)</f>
        <v>-0.33300000000000002</v>
      </c>
      <c r="L79" s="96">
        <f t="shared" ref="L79:L93" si="7">IF(J79="w",(K79/100*2),0)</f>
        <v>0</v>
      </c>
      <c r="M79" s="116">
        <f t="shared" ref="M79:M93" si="8">K79-L79</f>
        <v>-0.33300000000000002</v>
      </c>
    </row>
    <row r="80" spans="2:13" ht="14.4" x14ac:dyDescent="0.3">
      <c r="B80" s="296"/>
      <c r="C80" s="299"/>
      <c r="D80" s="301"/>
      <c r="E80" s="303"/>
      <c r="F80" s="125" t="s">
        <v>145</v>
      </c>
      <c r="G80" s="95">
        <v>6.8</v>
      </c>
      <c r="H80" s="93">
        <v>0.33300000000000002</v>
      </c>
      <c r="I80" s="303"/>
      <c r="J80" s="127" t="s">
        <v>114</v>
      </c>
      <c r="K80" s="96">
        <f t="shared" si="6"/>
        <v>-0.33300000000000002</v>
      </c>
      <c r="L80" s="96">
        <f t="shared" si="7"/>
        <v>0</v>
      </c>
      <c r="M80" s="116">
        <f t="shared" si="8"/>
        <v>-0.33300000000000002</v>
      </c>
    </row>
    <row r="81" spans="2:13" ht="14.4" x14ac:dyDescent="0.3">
      <c r="B81" s="297"/>
      <c r="C81" s="299"/>
      <c r="D81" s="301"/>
      <c r="E81" s="303"/>
      <c r="F81" s="125" t="s">
        <v>179</v>
      </c>
      <c r="G81" s="95">
        <v>9.6</v>
      </c>
      <c r="H81" s="93">
        <v>0.33300000000000002</v>
      </c>
      <c r="I81" s="303"/>
      <c r="J81" s="127" t="s">
        <v>114</v>
      </c>
      <c r="K81" s="96">
        <f t="shared" si="6"/>
        <v>-0.33300000000000002</v>
      </c>
      <c r="L81" s="96">
        <f t="shared" si="7"/>
        <v>0</v>
      </c>
      <c r="M81" s="116">
        <f t="shared" si="8"/>
        <v>-0.33300000000000002</v>
      </c>
    </row>
    <row r="82" spans="2:13" ht="14.4" x14ac:dyDescent="0.3">
      <c r="B82" s="295">
        <v>26</v>
      </c>
      <c r="C82" s="298">
        <f>C79</f>
        <v>46196</v>
      </c>
      <c r="D82" s="300" t="s">
        <v>46</v>
      </c>
      <c r="E82" s="302" t="s">
        <v>181</v>
      </c>
      <c r="F82" s="273" t="s">
        <v>109</v>
      </c>
      <c r="G82" s="95">
        <v>6.6</v>
      </c>
      <c r="H82" s="93">
        <v>0.33300000000000002</v>
      </c>
      <c r="I82" s="304" t="s">
        <v>116</v>
      </c>
      <c r="J82" s="127" t="s">
        <v>114</v>
      </c>
      <c r="K82" s="96">
        <f t="shared" si="6"/>
        <v>-0.33300000000000002</v>
      </c>
      <c r="L82" s="96">
        <f t="shared" si="7"/>
        <v>0</v>
      </c>
      <c r="M82" s="116">
        <f t="shared" si="8"/>
        <v>-0.33300000000000002</v>
      </c>
    </row>
    <row r="83" spans="2:13" ht="14.4" x14ac:dyDescent="0.3">
      <c r="B83" s="296"/>
      <c r="C83" s="299"/>
      <c r="D83" s="301"/>
      <c r="E83" s="303"/>
      <c r="F83" s="273" t="s">
        <v>145</v>
      </c>
      <c r="G83" s="95">
        <v>7.6</v>
      </c>
      <c r="H83" s="93">
        <v>0.33300000000000002</v>
      </c>
      <c r="I83" s="303"/>
      <c r="J83" s="127" t="s">
        <v>114</v>
      </c>
      <c r="K83" s="96">
        <f t="shared" si="6"/>
        <v>-0.33300000000000002</v>
      </c>
      <c r="L83" s="96">
        <f t="shared" si="7"/>
        <v>0</v>
      </c>
      <c r="M83" s="116">
        <f t="shared" si="8"/>
        <v>-0.33300000000000002</v>
      </c>
    </row>
    <row r="84" spans="2:13" ht="14.4" x14ac:dyDescent="0.3">
      <c r="B84" s="297"/>
      <c r="C84" s="299"/>
      <c r="D84" s="301"/>
      <c r="E84" s="303"/>
      <c r="F84" s="273" t="s">
        <v>179</v>
      </c>
      <c r="G84" s="95">
        <v>10</v>
      </c>
      <c r="H84" s="93">
        <v>0.33300000000000002</v>
      </c>
      <c r="I84" s="303"/>
      <c r="J84" s="127" t="s">
        <v>114</v>
      </c>
      <c r="K84" s="96">
        <f t="shared" si="6"/>
        <v>-0.33300000000000002</v>
      </c>
      <c r="L84" s="96">
        <f t="shared" si="7"/>
        <v>0</v>
      </c>
      <c r="M84" s="116">
        <f t="shared" si="8"/>
        <v>-0.33300000000000002</v>
      </c>
    </row>
    <row r="85" spans="2:13" ht="14.4" x14ac:dyDescent="0.3">
      <c r="B85" s="295">
        <v>27</v>
      </c>
      <c r="C85" s="298">
        <f>C82+1</f>
        <v>46197</v>
      </c>
      <c r="D85" s="300" t="s">
        <v>46</v>
      </c>
      <c r="E85" s="302" t="s">
        <v>186</v>
      </c>
      <c r="F85" s="125" t="s">
        <v>112</v>
      </c>
      <c r="G85" s="95">
        <v>9.4</v>
      </c>
      <c r="H85" s="93">
        <v>0.33300000000000002</v>
      </c>
      <c r="I85" s="304" t="s">
        <v>113</v>
      </c>
      <c r="J85" s="127" t="s">
        <v>114</v>
      </c>
      <c r="K85" s="96">
        <f t="shared" si="6"/>
        <v>-0.33300000000000002</v>
      </c>
      <c r="L85" s="96">
        <f t="shared" si="7"/>
        <v>0</v>
      </c>
      <c r="M85" s="116">
        <f t="shared" si="8"/>
        <v>-0.33300000000000002</v>
      </c>
    </row>
    <row r="86" spans="2:13" ht="14.4" x14ac:dyDescent="0.3">
      <c r="B86" s="296"/>
      <c r="C86" s="299"/>
      <c r="D86" s="301"/>
      <c r="E86" s="303"/>
      <c r="F86" s="125" t="s">
        <v>118</v>
      </c>
      <c r="G86" s="95">
        <v>6.6</v>
      </c>
      <c r="H86" s="93">
        <v>0.33300000000000002</v>
      </c>
      <c r="I86" s="303"/>
      <c r="J86" s="127" t="s">
        <v>114</v>
      </c>
      <c r="K86" s="96">
        <f t="shared" si="6"/>
        <v>-0.33300000000000002</v>
      </c>
      <c r="L86" s="96">
        <f t="shared" si="7"/>
        <v>0</v>
      </c>
      <c r="M86" s="116">
        <f t="shared" si="8"/>
        <v>-0.33300000000000002</v>
      </c>
    </row>
    <row r="87" spans="2:13" ht="14.4" x14ac:dyDescent="0.3">
      <c r="B87" s="297"/>
      <c r="C87" s="299"/>
      <c r="D87" s="301"/>
      <c r="E87" s="303"/>
      <c r="F87" s="125" t="s">
        <v>113</v>
      </c>
      <c r="G87" s="95">
        <v>11</v>
      </c>
      <c r="H87" s="93">
        <v>0.33300000000000002</v>
      </c>
      <c r="I87" s="303"/>
      <c r="J87" s="127" t="s">
        <v>110</v>
      </c>
      <c r="K87" s="96">
        <f t="shared" si="6"/>
        <v>3.33</v>
      </c>
      <c r="L87" s="96">
        <f t="shared" si="7"/>
        <v>6.6600000000000006E-2</v>
      </c>
      <c r="M87" s="116">
        <f t="shared" si="8"/>
        <v>3.2633999999999999</v>
      </c>
    </row>
    <row r="88" spans="2:13" ht="14.4" x14ac:dyDescent="0.3">
      <c r="B88" s="295">
        <v>28</v>
      </c>
      <c r="C88" s="298">
        <f>C85</f>
        <v>46197</v>
      </c>
      <c r="D88" s="300" t="s">
        <v>46</v>
      </c>
      <c r="E88" s="302" t="s">
        <v>187</v>
      </c>
      <c r="F88" s="125" t="s">
        <v>133</v>
      </c>
      <c r="G88" s="95">
        <v>6.8</v>
      </c>
      <c r="H88" s="93">
        <v>0.33300000000000002</v>
      </c>
      <c r="I88" s="304" t="s">
        <v>134</v>
      </c>
      <c r="J88" s="127" t="s">
        <v>114</v>
      </c>
      <c r="K88" s="96">
        <f t="shared" si="6"/>
        <v>-0.33300000000000002</v>
      </c>
      <c r="L88" s="96">
        <f t="shared" si="7"/>
        <v>0</v>
      </c>
      <c r="M88" s="116">
        <f t="shared" si="8"/>
        <v>-0.33300000000000002</v>
      </c>
    </row>
    <row r="89" spans="2:13" ht="14.4" x14ac:dyDescent="0.3">
      <c r="B89" s="296"/>
      <c r="C89" s="299"/>
      <c r="D89" s="301"/>
      <c r="E89" s="303"/>
      <c r="F89" s="125" t="s">
        <v>134</v>
      </c>
      <c r="G89" s="95">
        <v>9.1999999999999993</v>
      </c>
      <c r="H89" s="93">
        <v>0.33300000000000002</v>
      </c>
      <c r="I89" s="303"/>
      <c r="J89" s="127" t="s">
        <v>110</v>
      </c>
      <c r="K89" s="96">
        <f t="shared" si="6"/>
        <v>2.7305999999999999</v>
      </c>
      <c r="L89" s="96">
        <f t="shared" si="7"/>
        <v>5.4612000000000001E-2</v>
      </c>
      <c r="M89" s="116">
        <f t="shared" si="8"/>
        <v>2.6759879999999998</v>
      </c>
    </row>
    <row r="90" spans="2:13" ht="14.4" x14ac:dyDescent="0.3">
      <c r="B90" s="297"/>
      <c r="C90" s="299"/>
      <c r="D90" s="301"/>
      <c r="E90" s="303"/>
      <c r="F90" s="125" t="s">
        <v>152</v>
      </c>
      <c r="G90" s="95">
        <v>15</v>
      </c>
      <c r="H90" s="93">
        <v>0.33300000000000002</v>
      </c>
      <c r="I90" s="303"/>
      <c r="J90" s="127" t="s">
        <v>114</v>
      </c>
      <c r="K90" s="96">
        <f t="shared" si="6"/>
        <v>-0.33300000000000002</v>
      </c>
      <c r="L90" s="96">
        <f t="shared" si="7"/>
        <v>0</v>
      </c>
      <c r="M90" s="116">
        <f t="shared" si="8"/>
        <v>-0.33300000000000002</v>
      </c>
    </row>
    <row r="91" spans="2:13" ht="14.4" x14ac:dyDescent="0.3">
      <c r="B91" s="295">
        <v>29</v>
      </c>
      <c r="C91" s="298">
        <f>C88+1</f>
        <v>46198</v>
      </c>
      <c r="D91" s="300" t="s">
        <v>46</v>
      </c>
      <c r="E91" s="302" t="s">
        <v>189</v>
      </c>
      <c r="F91" s="125" t="s">
        <v>133</v>
      </c>
      <c r="G91" s="95">
        <v>6.6</v>
      </c>
      <c r="H91" s="93">
        <v>0.33300000000000002</v>
      </c>
      <c r="I91" s="304" t="s">
        <v>133</v>
      </c>
      <c r="J91" s="127" t="s">
        <v>110</v>
      </c>
      <c r="K91" s="96">
        <f t="shared" si="6"/>
        <v>1.8648</v>
      </c>
      <c r="L91" s="96">
        <f t="shared" si="7"/>
        <v>3.7296000000000003E-2</v>
      </c>
      <c r="M91" s="116">
        <f t="shared" si="8"/>
        <v>1.827504</v>
      </c>
    </row>
    <row r="92" spans="2:13" ht="14.4" x14ac:dyDescent="0.3">
      <c r="B92" s="296"/>
      <c r="C92" s="299"/>
      <c r="D92" s="301"/>
      <c r="E92" s="303"/>
      <c r="F92" s="125" t="s">
        <v>134</v>
      </c>
      <c r="G92" s="95">
        <v>7.2</v>
      </c>
      <c r="H92" s="93">
        <v>0.33300000000000002</v>
      </c>
      <c r="I92" s="303"/>
      <c r="J92" s="127" t="s">
        <v>114</v>
      </c>
      <c r="K92" s="96">
        <f t="shared" si="6"/>
        <v>-0.33300000000000002</v>
      </c>
      <c r="L92" s="96">
        <f t="shared" si="7"/>
        <v>0</v>
      </c>
      <c r="M92" s="116">
        <f t="shared" si="8"/>
        <v>-0.33300000000000002</v>
      </c>
    </row>
    <row r="93" spans="2:13" ht="14.4" x14ac:dyDescent="0.3">
      <c r="B93" s="297"/>
      <c r="C93" s="299"/>
      <c r="D93" s="301"/>
      <c r="E93" s="303"/>
      <c r="F93" s="125" t="s">
        <v>193</v>
      </c>
      <c r="G93" s="95">
        <v>10</v>
      </c>
      <c r="H93" s="93">
        <v>0.33300000000000002</v>
      </c>
      <c r="I93" s="303"/>
      <c r="J93" s="127" t="s">
        <v>114</v>
      </c>
      <c r="K93" s="96">
        <f t="shared" si="6"/>
        <v>-0.33300000000000002</v>
      </c>
      <c r="L93" s="96">
        <f t="shared" si="7"/>
        <v>0</v>
      </c>
      <c r="M93" s="116">
        <f t="shared" si="8"/>
        <v>-0.33300000000000002</v>
      </c>
    </row>
    <row r="94" spans="2:13" ht="14.4" x14ac:dyDescent="0.3">
      <c r="B94" s="295">
        <v>30</v>
      </c>
      <c r="C94" s="298">
        <f>C91</f>
        <v>46198</v>
      </c>
      <c r="D94" s="300" t="s">
        <v>46</v>
      </c>
      <c r="E94" s="302" t="s">
        <v>190</v>
      </c>
      <c r="F94" s="125" t="s">
        <v>117</v>
      </c>
      <c r="G94" s="95">
        <v>8.8000000000000007</v>
      </c>
      <c r="H94" s="93">
        <v>0.33300000000000002</v>
      </c>
      <c r="I94" s="304" t="s">
        <v>113</v>
      </c>
      <c r="J94" s="127" t="s">
        <v>114</v>
      </c>
      <c r="K94" s="96">
        <f t="shared" ref="K94:K99" si="9">IF(J94="w",(G94-1)*H94,-H94)</f>
        <v>-0.33300000000000002</v>
      </c>
      <c r="L94" s="96">
        <f t="shared" ref="L94:L99" si="10">IF(J94="w",(K94/100*2),0)</f>
        <v>0</v>
      </c>
      <c r="M94" s="116">
        <f t="shared" ref="M94:M99" si="11">K94-L94</f>
        <v>-0.33300000000000002</v>
      </c>
    </row>
    <row r="95" spans="2:13" ht="14.4" x14ac:dyDescent="0.3">
      <c r="B95" s="296"/>
      <c r="C95" s="299"/>
      <c r="D95" s="301"/>
      <c r="E95" s="303"/>
      <c r="F95" s="125" t="s">
        <v>133</v>
      </c>
      <c r="G95" s="95">
        <v>10</v>
      </c>
      <c r="H95" s="93">
        <v>0.33300000000000002</v>
      </c>
      <c r="I95" s="303"/>
      <c r="J95" s="127" t="s">
        <v>114</v>
      </c>
      <c r="K95" s="96">
        <f t="shared" si="9"/>
        <v>-0.33300000000000002</v>
      </c>
      <c r="L95" s="96">
        <f t="shared" si="10"/>
        <v>0</v>
      </c>
      <c r="M95" s="116">
        <f t="shared" si="11"/>
        <v>-0.33300000000000002</v>
      </c>
    </row>
    <row r="96" spans="2:13" ht="14.4" x14ac:dyDescent="0.3">
      <c r="B96" s="297"/>
      <c r="C96" s="299"/>
      <c r="D96" s="301"/>
      <c r="E96" s="303"/>
      <c r="F96" s="125" t="s">
        <v>134</v>
      </c>
      <c r="G96" s="95">
        <v>13.5</v>
      </c>
      <c r="H96" s="93">
        <v>0.33300000000000002</v>
      </c>
      <c r="I96" s="303"/>
      <c r="J96" s="127" t="s">
        <v>114</v>
      </c>
      <c r="K96" s="96">
        <f t="shared" si="9"/>
        <v>-0.33300000000000002</v>
      </c>
      <c r="L96" s="96">
        <f t="shared" si="10"/>
        <v>0</v>
      </c>
      <c r="M96" s="116">
        <f t="shared" si="11"/>
        <v>-0.33300000000000002</v>
      </c>
    </row>
    <row r="97" spans="2:13" s="150" customFormat="1" ht="14.4" x14ac:dyDescent="0.3">
      <c r="B97" s="295">
        <v>31</v>
      </c>
      <c r="C97" s="298">
        <f>C94+1</f>
        <v>46199</v>
      </c>
      <c r="D97" s="300" t="s">
        <v>46</v>
      </c>
      <c r="E97" s="302" t="s">
        <v>194</v>
      </c>
      <c r="F97" s="151" t="s">
        <v>144</v>
      </c>
      <c r="G97" s="95">
        <v>9</v>
      </c>
      <c r="H97" s="93">
        <v>0.33300000000000002</v>
      </c>
      <c r="I97" s="304" t="s">
        <v>153</v>
      </c>
      <c r="J97" s="127" t="s">
        <v>114</v>
      </c>
      <c r="K97" s="96">
        <f t="shared" si="9"/>
        <v>-0.33300000000000002</v>
      </c>
      <c r="L97" s="96">
        <f t="shared" si="10"/>
        <v>0</v>
      </c>
      <c r="M97" s="116">
        <f t="shared" si="11"/>
        <v>-0.33300000000000002</v>
      </c>
    </row>
    <row r="98" spans="2:13" s="150" customFormat="1" ht="14.4" x14ac:dyDescent="0.3">
      <c r="B98" s="296"/>
      <c r="C98" s="299"/>
      <c r="D98" s="301"/>
      <c r="E98" s="303"/>
      <c r="F98" s="151" t="s">
        <v>152</v>
      </c>
      <c r="G98" s="95">
        <v>14.5</v>
      </c>
      <c r="H98" s="93">
        <v>0.33300000000000002</v>
      </c>
      <c r="I98" s="303"/>
      <c r="J98" s="127" t="s">
        <v>114</v>
      </c>
      <c r="K98" s="96">
        <f t="shared" si="9"/>
        <v>-0.33300000000000002</v>
      </c>
      <c r="L98" s="96">
        <f t="shared" si="10"/>
        <v>0</v>
      </c>
      <c r="M98" s="116">
        <f t="shared" si="11"/>
        <v>-0.33300000000000002</v>
      </c>
    </row>
    <row r="99" spans="2:13" s="150" customFormat="1" ht="14.4" x14ac:dyDescent="0.3">
      <c r="B99" s="297"/>
      <c r="C99" s="299"/>
      <c r="D99" s="301"/>
      <c r="E99" s="303"/>
      <c r="F99" s="151" t="s">
        <v>125</v>
      </c>
      <c r="G99" s="95">
        <v>19</v>
      </c>
      <c r="H99" s="93">
        <v>0.33300000000000002</v>
      </c>
      <c r="I99" s="303"/>
      <c r="J99" s="127" t="s">
        <v>114</v>
      </c>
      <c r="K99" s="96">
        <f t="shared" si="9"/>
        <v>-0.33300000000000002</v>
      </c>
      <c r="L99" s="96">
        <f t="shared" si="10"/>
        <v>0</v>
      </c>
      <c r="M99" s="116">
        <f t="shared" si="11"/>
        <v>-0.33300000000000002</v>
      </c>
    </row>
    <row r="100" spans="2:13" s="150" customFormat="1" ht="14.4" x14ac:dyDescent="0.3">
      <c r="B100" s="295">
        <v>32</v>
      </c>
      <c r="C100" s="298">
        <f>C97</f>
        <v>46199</v>
      </c>
      <c r="D100" s="300" t="s">
        <v>46</v>
      </c>
      <c r="E100" s="302" t="s">
        <v>195</v>
      </c>
      <c r="F100" s="151" t="s">
        <v>112</v>
      </c>
      <c r="G100" s="95">
        <v>9.1999999999999993</v>
      </c>
      <c r="H100" s="93">
        <v>0.33300000000000002</v>
      </c>
      <c r="I100" s="304" t="s">
        <v>116</v>
      </c>
      <c r="J100" s="127" t="s">
        <v>114</v>
      </c>
      <c r="K100" s="96">
        <f t="shared" ref="K100:K135" si="12">IF(J100="w",(G100-1)*H100,-H100)</f>
        <v>-0.33300000000000002</v>
      </c>
      <c r="L100" s="96">
        <f t="shared" ref="L100:L135" si="13">IF(J100="w",(K100/100*2),0)</f>
        <v>0</v>
      </c>
      <c r="M100" s="116">
        <f t="shared" ref="M100:M135" si="14">K100-L100</f>
        <v>-0.33300000000000002</v>
      </c>
    </row>
    <row r="101" spans="2:13" s="150" customFormat="1" ht="14.4" x14ac:dyDescent="0.3">
      <c r="B101" s="296"/>
      <c r="C101" s="299"/>
      <c r="D101" s="301"/>
      <c r="E101" s="303"/>
      <c r="F101" s="151" t="s">
        <v>118</v>
      </c>
      <c r="G101" s="95">
        <v>7.2</v>
      </c>
      <c r="H101" s="93">
        <v>0.33300000000000002</v>
      </c>
      <c r="I101" s="303"/>
      <c r="J101" s="127" t="s">
        <v>114</v>
      </c>
      <c r="K101" s="96">
        <f t="shared" si="12"/>
        <v>-0.33300000000000002</v>
      </c>
      <c r="L101" s="96">
        <f t="shared" si="13"/>
        <v>0</v>
      </c>
      <c r="M101" s="116">
        <f t="shared" si="14"/>
        <v>-0.33300000000000002</v>
      </c>
    </row>
    <row r="102" spans="2:13" s="150" customFormat="1" ht="14.4" x14ac:dyDescent="0.3">
      <c r="B102" s="297"/>
      <c r="C102" s="299"/>
      <c r="D102" s="301"/>
      <c r="E102" s="303"/>
      <c r="F102" s="151" t="s">
        <v>113</v>
      </c>
      <c r="G102" s="95">
        <v>12</v>
      </c>
      <c r="H102" s="93">
        <v>0.33300000000000002</v>
      </c>
      <c r="I102" s="303"/>
      <c r="J102" s="127" t="s">
        <v>114</v>
      </c>
      <c r="K102" s="96">
        <f t="shared" si="12"/>
        <v>-0.33300000000000002</v>
      </c>
      <c r="L102" s="96">
        <f t="shared" si="13"/>
        <v>0</v>
      </c>
      <c r="M102" s="116">
        <f t="shared" si="14"/>
        <v>-0.33300000000000002</v>
      </c>
    </row>
    <row r="103" spans="2:13" s="150" customFormat="1" ht="14.4" x14ac:dyDescent="0.3">
      <c r="B103" s="295">
        <v>33</v>
      </c>
      <c r="C103" s="298">
        <f>C100+1</f>
        <v>46200</v>
      </c>
      <c r="D103" s="300" t="s">
        <v>46</v>
      </c>
      <c r="E103" s="302" t="s">
        <v>196</v>
      </c>
      <c r="F103" s="151" t="s">
        <v>112</v>
      </c>
      <c r="G103" s="95">
        <v>6.6</v>
      </c>
      <c r="H103" s="93">
        <v>0.33300000000000002</v>
      </c>
      <c r="I103" s="304" t="s">
        <v>113</v>
      </c>
      <c r="J103" s="127" t="s">
        <v>114</v>
      </c>
      <c r="K103" s="96">
        <f t="shared" si="12"/>
        <v>-0.33300000000000002</v>
      </c>
      <c r="L103" s="96">
        <f t="shared" si="13"/>
        <v>0</v>
      </c>
      <c r="M103" s="116">
        <f t="shared" si="14"/>
        <v>-0.33300000000000002</v>
      </c>
    </row>
    <row r="104" spans="2:13" s="150" customFormat="1" ht="14.4" x14ac:dyDescent="0.3">
      <c r="B104" s="296"/>
      <c r="C104" s="299"/>
      <c r="D104" s="301"/>
      <c r="E104" s="303"/>
      <c r="F104" s="151" t="s">
        <v>109</v>
      </c>
      <c r="G104" s="95">
        <v>8.6</v>
      </c>
      <c r="H104" s="93">
        <v>0.33300000000000002</v>
      </c>
      <c r="I104" s="303"/>
      <c r="J104" s="127" t="s">
        <v>114</v>
      </c>
      <c r="K104" s="96">
        <f t="shared" si="12"/>
        <v>-0.33300000000000002</v>
      </c>
      <c r="L104" s="96">
        <f t="shared" si="13"/>
        <v>0</v>
      </c>
      <c r="M104" s="116">
        <f t="shared" si="14"/>
        <v>-0.33300000000000002</v>
      </c>
    </row>
    <row r="105" spans="2:13" s="150" customFormat="1" ht="14.4" x14ac:dyDescent="0.3">
      <c r="B105" s="297"/>
      <c r="C105" s="299"/>
      <c r="D105" s="301"/>
      <c r="E105" s="303"/>
      <c r="F105" s="151" t="s">
        <v>113</v>
      </c>
      <c r="G105" s="95">
        <v>10.5</v>
      </c>
      <c r="H105" s="93">
        <v>0.33300000000000002</v>
      </c>
      <c r="I105" s="303"/>
      <c r="J105" s="127" t="s">
        <v>110</v>
      </c>
      <c r="K105" s="96">
        <f t="shared" si="12"/>
        <v>3.1635</v>
      </c>
      <c r="L105" s="96">
        <f t="shared" si="13"/>
        <v>6.3269999999999993E-2</v>
      </c>
      <c r="M105" s="116">
        <f t="shared" si="14"/>
        <v>3.1002299999999998</v>
      </c>
    </row>
    <row r="106" spans="2:13" s="150" customFormat="1" ht="14.4" x14ac:dyDescent="0.3">
      <c r="B106" s="295">
        <v>34</v>
      </c>
      <c r="C106" s="298">
        <f>C103</f>
        <v>46200</v>
      </c>
      <c r="D106" s="300" t="s">
        <v>46</v>
      </c>
      <c r="E106" s="302" t="s">
        <v>197</v>
      </c>
      <c r="F106" s="151" t="s">
        <v>133</v>
      </c>
      <c r="G106" s="95">
        <v>7.6</v>
      </c>
      <c r="H106" s="93">
        <v>0.33300000000000002</v>
      </c>
      <c r="I106" s="304" t="s">
        <v>133</v>
      </c>
      <c r="J106" s="127" t="s">
        <v>110</v>
      </c>
      <c r="K106" s="96">
        <f t="shared" si="12"/>
        <v>2.1978</v>
      </c>
      <c r="L106" s="96">
        <f t="shared" si="13"/>
        <v>4.3956000000000002E-2</v>
      </c>
      <c r="M106" s="116">
        <f t="shared" si="14"/>
        <v>2.1538439999999999</v>
      </c>
    </row>
    <row r="107" spans="2:13" s="150" customFormat="1" ht="14.4" x14ac:dyDescent="0.3">
      <c r="B107" s="296"/>
      <c r="C107" s="299"/>
      <c r="D107" s="301"/>
      <c r="E107" s="303"/>
      <c r="F107" s="151" t="s">
        <v>134</v>
      </c>
      <c r="G107" s="95">
        <v>7.6</v>
      </c>
      <c r="H107" s="93">
        <v>0.33300000000000002</v>
      </c>
      <c r="I107" s="303"/>
      <c r="J107" s="127" t="s">
        <v>114</v>
      </c>
      <c r="K107" s="96">
        <f t="shared" si="12"/>
        <v>-0.33300000000000002</v>
      </c>
      <c r="L107" s="96">
        <f t="shared" si="13"/>
        <v>0</v>
      </c>
      <c r="M107" s="116">
        <f t="shared" si="14"/>
        <v>-0.33300000000000002</v>
      </c>
    </row>
    <row r="108" spans="2:13" s="150" customFormat="1" ht="14.4" x14ac:dyDescent="0.3">
      <c r="B108" s="297"/>
      <c r="C108" s="299"/>
      <c r="D108" s="301"/>
      <c r="E108" s="303"/>
      <c r="F108" s="151" t="s">
        <v>193</v>
      </c>
      <c r="G108" s="95">
        <v>10</v>
      </c>
      <c r="H108" s="93">
        <v>0.33300000000000002</v>
      </c>
      <c r="I108" s="303"/>
      <c r="J108" s="127" t="s">
        <v>114</v>
      </c>
      <c r="K108" s="96">
        <f t="shared" si="12"/>
        <v>-0.33300000000000002</v>
      </c>
      <c r="L108" s="96">
        <f t="shared" si="13"/>
        <v>0</v>
      </c>
      <c r="M108" s="116">
        <f t="shared" si="14"/>
        <v>-0.33300000000000002</v>
      </c>
    </row>
    <row r="109" spans="2:13" s="150" customFormat="1" ht="14.4" x14ac:dyDescent="0.3">
      <c r="B109" s="295">
        <v>35</v>
      </c>
      <c r="C109" s="298">
        <f>C106+1</f>
        <v>46201</v>
      </c>
      <c r="D109" s="300" t="s">
        <v>46</v>
      </c>
      <c r="E109" s="302" t="s">
        <v>206</v>
      </c>
      <c r="F109" s="151" t="s">
        <v>118</v>
      </c>
      <c r="G109" s="95">
        <v>8.1999999999999993</v>
      </c>
      <c r="H109" s="93">
        <v>0.33300000000000002</v>
      </c>
      <c r="I109" s="304" t="s">
        <v>116</v>
      </c>
      <c r="J109" s="127" t="s">
        <v>114</v>
      </c>
      <c r="K109" s="96">
        <f t="shared" si="12"/>
        <v>-0.33300000000000002</v>
      </c>
      <c r="L109" s="96">
        <f t="shared" si="13"/>
        <v>0</v>
      </c>
      <c r="M109" s="116">
        <f t="shared" si="14"/>
        <v>-0.33300000000000002</v>
      </c>
    </row>
    <row r="110" spans="2:13" s="150" customFormat="1" ht="14.4" x14ac:dyDescent="0.3">
      <c r="B110" s="296"/>
      <c r="C110" s="299"/>
      <c r="D110" s="301"/>
      <c r="E110" s="303"/>
      <c r="F110" s="151" t="s">
        <v>144</v>
      </c>
      <c r="G110" s="95">
        <v>9.8000000000000007</v>
      </c>
      <c r="H110" s="93">
        <v>0.33300000000000002</v>
      </c>
      <c r="I110" s="303"/>
      <c r="J110" s="127" t="s">
        <v>114</v>
      </c>
      <c r="K110" s="96">
        <f t="shared" si="12"/>
        <v>-0.33300000000000002</v>
      </c>
      <c r="L110" s="96">
        <f t="shared" si="13"/>
        <v>0</v>
      </c>
      <c r="M110" s="116">
        <f t="shared" si="14"/>
        <v>-0.33300000000000002</v>
      </c>
    </row>
    <row r="111" spans="2:13" s="150" customFormat="1" ht="14.4" x14ac:dyDescent="0.3">
      <c r="B111" s="297"/>
      <c r="C111" s="299"/>
      <c r="D111" s="301"/>
      <c r="E111" s="303"/>
      <c r="F111" s="151" t="s">
        <v>125</v>
      </c>
      <c r="G111" s="95">
        <v>16.5</v>
      </c>
      <c r="H111" s="93">
        <v>0.33300000000000002</v>
      </c>
      <c r="I111" s="303"/>
      <c r="J111" s="127" t="s">
        <v>114</v>
      </c>
      <c r="K111" s="96">
        <f t="shared" si="12"/>
        <v>-0.33300000000000002</v>
      </c>
      <c r="L111" s="96">
        <f t="shared" si="13"/>
        <v>0</v>
      </c>
      <c r="M111" s="116">
        <f t="shared" si="14"/>
        <v>-0.33300000000000002</v>
      </c>
    </row>
    <row r="112" spans="2:13" s="150" customFormat="1" ht="14.4" x14ac:dyDescent="0.3">
      <c r="B112" s="295">
        <v>36</v>
      </c>
      <c r="C112" s="298">
        <f>C109</f>
        <v>46201</v>
      </c>
      <c r="D112" s="300" t="s">
        <v>47</v>
      </c>
      <c r="E112" s="302" t="s">
        <v>204</v>
      </c>
      <c r="F112" s="151" t="s">
        <v>117</v>
      </c>
      <c r="G112" s="95">
        <v>6.6</v>
      </c>
      <c r="H112" s="93">
        <v>0.33300000000000002</v>
      </c>
      <c r="I112" s="304" t="s">
        <v>117</v>
      </c>
      <c r="J112" s="127" t="s">
        <v>110</v>
      </c>
      <c r="K112" s="96">
        <f t="shared" si="12"/>
        <v>1.8648</v>
      </c>
      <c r="L112" s="96">
        <f t="shared" si="13"/>
        <v>3.7296000000000003E-2</v>
      </c>
      <c r="M112" s="116">
        <f t="shared" si="14"/>
        <v>1.827504</v>
      </c>
    </row>
    <row r="113" spans="2:13" s="150" customFormat="1" ht="14.4" x14ac:dyDescent="0.3">
      <c r="B113" s="296"/>
      <c r="C113" s="299"/>
      <c r="D113" s="301"/>
      <c r="E113" s="303"/>
      <c r="F113" s="151" t="s">
        <v>133</v>
      </c>
      <c r="G113" s="95">
        <v>8.1999999999999993</v>
      </c>
      <c r="H113" s="93">
        <v>0.33300000000000002</v>
      </c>
      <c r="I113" s="303"/>
      <c r="J113" s="127" t="s">
        <v>114</v>
      </c>
      <c r="K113" s="96">
        <f t="shared" si="12"/>
        <v>-0.33300000000000002</v>
      </c>
      <c r="L113" s="96">
        <f t="shared" si="13"/>
        <v>0</v>
      </c>
      <c r="M113" s="116">
        <f t="shared" si="14"/>
        <v>-0.33300000000000002</v>
      </c>
    </row>
    <row r="114" spans="2:13" s="150" customFormat="1" ht="14.4" x14ac:dyDescent="0.3">
      <c r="B114" s="297"/>
      <c r="C114" s="299"/>
      <c r="D114" s="301"/>
      <c r="E114" s="303"/>
      <c r="F114" s="151" t="s">
        <v>144</v>
      </c>
      <c r="G114" s="95">
        <v>10</v>
      </c>
      <c r="H114" s="93">
        <v>0.33300000000000002</v>
      </c>
      <c r="I114" s="303"/>
      <c r="J114" s="127" t="s">
        <v>114</v>
      </c>
      <c r="K114" s="96">
        <f t="shared" si="12"/>
        <v>-0.33300000000000002</v>
      </c>
      <c r="L114" s="96">
        <f t="shared" si="13"/>
        <v>0</v>
      </c>
      <c r="M114" s="116">
        <f t="shared" si="14"/>
        <v>-0.33300000000000002</v>
      </c>
    </row>
    <row r="115" spans="2:13" s="150" customFormat="1" ht="14.4" x14ac:dyDescent="0.3">
      <c r="B115" s="295">
        <v>37</v>
      </c>
      <c r="C115" s="298">
        <f>C112+1</f>
        <v>46202</v>
      </c>
      <c r="D115" s="300" t="s">
        <v>47</v>
      </c>
      <c r="E115" s="302" t="s">
        <v>207</v>
      </c>
      <c r="F115" s="151" t="s">
        <v>118</v>
      </c>
      <c r="G115" s="95">
        <v>7.8</v>
      </c>
      <c r="H115" s="93">
        <v>0.33300000000000002</v>
      </c>
      <c r="I115" s="304" t="s">
        <v>113</v>
      </c>
      <c r="J115" s="127" t="s">
        <v>114</v>
      </c>
      <c r="K115" s="96">
        <f t="shared" si="12"/>
        <v>-0.33300000000000002</v>
      </c>
      <c r="L115" s="96">
        <f t="shared" si="13"/>
        <v>0</v>
      </c>
      <c r="M115" s="116">
        <f t="shared" si="14"/>
        <v>-0.33300000000000002</v>
      </c>
    </row>
    <row r="116" spans="2:13" s="150" customFormat="1" ht="14.4" x14ac:dyDescent="0.3">
      <c r="B116" s="296"/>
      <c r="C116" s="299"/>
      <c r="D116" s="301"/>
      <c r="E116" s="303"/>
      <c r="F116" s="151" t="s">
        <v>113</v>
      </c>
      <c r="G116" s="95">
        <v>9.6</v>
      </c>
      <c r="H116" s="93">
        <v>0.33300000000000002</v>
      </c>
      <c r="I116" s="303"/>
      <c r="J116" s="127" t="s">
        <v>110</v>
      </c>
      <c r="K116" s="96">
        <f t="shared" si="12"/>
        <v>2.8637999999999999</v>
      </c>
      <c r="L116" s="96">
        <f t="shared" si="13"/>
        <v>5.7276000000000001E-2</v>
      </c>
      <c r="M116" s="116">
        <f t="shared" si="14"/>
        <v>2.806524</v>
      </c>
    </row>
    <row r="117" spans="2:13" s="150" customFormat="1" ht="14.4" x14ac:dyDescent="0.3">
      <c r="B117" s="297"/>
      <c r="C117" s="299"/>
      <c r="D117" s="301"/>
      <c r="E117" s="303"/>
      <c r="F117" s="151" t="s">
        <v>125</v>
      </c>
      <c r="G117" s="95">
        <v>22</v>
      </c>
      <c r="H117" s="93">
        <v>0.33300000000000002</v>
      </c>
      <c r="I117" s="303"/>
      <c r="J117" s="127" t="s">
        <v>114</v>
      </c>
      <c r="K117" s="96">
        <f t="shared" si="12"/>
        <v>-0.33300000000000002</v>
      </c>
      <c r="L117" s="96">
        <f t="shared" si="13"/>
        <v>0</v>
      </c>
      <c r="M117" s="116">
        <f t="shared" si="14"/>
        <v>-0.33300000000000002</v>
      </c>
    </row>
    <row r="118" spans="2:13" s="150" customFormat="1" ht="14.4" x14ac:dyDescent="0.3">
      <c r="B118" s="295">
        <v>38</v>
      </c>
      <c r="C118" s="298">
        <f>C115</f>
        <v>46202</v>
      </c>
      <c r="D118" s="300" t="s">
        <v>47</v>
      </c>
      <c r="E118" s="302" t="s">
        <v>208</v>
      </c>
      <c r="F118" s="151" t="s">
        <v>109</v>
      </c>
      <c r="G118" s="95">
        <v>7.6</v>
      </c>
      <c r="H118" s="93">
        <v>0.33300000000000002</v>
      </c>
      <c r="I118" s="304" t="s">
        <v>118</v>
      </c>
      <c r="J118" s="127" t="s">
        <v>114</v>
      </c>
      <c r="K118" s="96">
        <f t="shared" si="12"/>
        <v>-0.33300000000000002</v>
      </c>
      <c r="L118" s="96">
        <f t="shared" si="13"/>
        <v>0</v>
      </c>
      <c r="M118" s="116">
        <f t="shared" si="14"/>
        <v>-0.33300000000000002</v>
      </c>
    </row>
    <row r="119" spans="2:13" s="150" customFormat="1" ht="14.4" x14ac:dyDescent="0.3">
      <c r="B119" s="296"/>
      <c r="C119" s="299"/>
      <c r="D119" s="301"/>
      <c r="E119" s="303"/>
      <c r="F119" s="151" t="s">
        <v>145</v>
      </c>
      <c r="G119" s="95">
        <v>10</v>
      </c>
      <c r="H119" s="93">
        <v>0.33300000000000002</v>
      </c>
      <c r="I119" s="303"/>
      <c r="J119" s="127" t="s">
        <v>114</v>
      </c>
      <c r="K119" s="96">
        <f t="shared" si="12"/>
        <v>-0.33300000000000002</v>
      </c>
      <c r="L119" s="96">
        <f t="shared" si="13"/>
        <v>0</v>
      </c>
      <c r="M119" s="116">
        <f t="shared" si="14"/>
        <v>-0.33300000000000002</v>
      </c>
    </row>
    <row r="120" spans="2:13" s="150" customFormat="1" ht="14.4" x14ac:dyDescent="0.3">
      <c r="B120" s="297"/>
      <c r="C120" s="299"/>
      <c r="D120" s="301"/>
      <c r="E120" s="303"/>
      <c r="F120" s="151" t="s">
        <v>179</v>
      </c>
      <c r="G120" s="95">
        <v>19</v>
      </c>
      <c r="H120" s="93">
        <v>0.33300000000000002</v>
      </c>
      <c r="I120" s="303"/>
      <c r="J120" s="127" t="s">
        <v>114</v>
      </c>
      <c r="K120" s="96">
        <f t="shared" si="12"/>
        <v>-0.33300000000000002</v>
      </c>
      <c r="L120" s="96">
        <f t="shared" si="13"/>
        <v>0</v>
      </c>
      <c r="M120" s="116">
        <f t="shared" si="14"/>
        <v>-0.33300000000000002</v>
      </c>
    </row>
    <row r="121" spans="2:13" s="150" customFormat="1" ht="14.4" x14ac:dyDescent="0.3">
      <c r="B121" s="295">
        <v>39</v>
      </c>
      <c r="C121" s="298">
        <f>C118+1</f>
        <v>46203</v>
      </c>
      <c r="D121" s="300" t="s">
        <v>47</v>
      </c>
      <c r="E121" s="302" t="s">
        <v>210</v>
      </c>
      <c r="F121" s="151" t="s">
        <v>118</v>
      </c>
      <c r="G121" s="95">
        <v>6.6</v>
      </c>
      <c r="H121" s="93">
        <v>0.33300000000000002</v>
      </c>
      <c r="I121" s="304" t="s">
        <v>118</v>
      </c>
      <c r="J121" s="127" t="s">
        <v>110</v>
      </c>
      <c r="K121" s="96">
        <f t="shared" si="12"/>
        <v>1.8648</v>
      </c>
      <c r="L121" s="96">
        <f t="shared" si="13"/>
        <v>3.7296000000000003E-2</v>
      </c>
      <c r="M121" s="116">
        <f t="shared" si="14"/>
        <v>1.827504</v>
      </c>
    </row>
    <row r="122" spans="2:13" s="150" customFormat="1" ht="14.4" x14ac:dyDescent="0.3">
      <c r="B122" s="296"/>
      <c r="C122" s="299"/>
      <c r="D122" s="301"/>
      <c r="E122" s="303"/>
      <c r="F122" s="151" t="s">
        <v>113</v>
      </c>
      <c r="G122" s="95">
        <v>11</v>
      </c>
      <c r="H122" s="93">
        <v>0.33300000000000002</v>
      </c>
      <c r="I122" s="303"/>
      <c r="J122" s="127" t="s">
        <v>114</v>
      </c>
      <c r="K122" s="96">
        <f t="shared" si="12"/>
        <v>-0.33300000000000002</v>
      </c>
      <c r="L122" s="96">
        <f t="shared" si="13"/>
        <v>0</v>
      </c>
      <c r="M122" s="116">
        <f t="shared" si="14"/>
        <v>-0.33300000000000002</v>
      </c>
    </row>
    <row r="123" spans="2:13" s="150" customFormat="1" ht="14.4" x14ac:dyDescent="0.3">
      <c r="B123" s="297"/>
      <c r="C123" s="299"/>
      <c r="D123" s="301"/>
      <c r="E123" s="303"/>
      <c r="F123" s="151" t="s">
        <v>125</v>
      </c>
      <c r="G123" s="95">
        <v>17.5</v>
      </c>
      <c r="H123" s="93">
        <v>0.33300000000000002</v>
      </c>
      <c r="I123" s="303"/>
      <c r="J123" s="127" t="s">
        <v>114</v>
      </c>
      <c r="K123" s="96">
        <f t="shared" si="12"/>
        <v>-0.33300000000000002</v>
      </c>
      <c r="L123" s="96">
        <f t="shared" si="13"/>
        <v>0</v>
      </c>
      <c r="M123" s="116">
        <f t="shared" si="14"/>
        <v>-0.33300000000000002</v>
      </c>
    </row>
    <row r="124" spans="2:13" s="150" customFormat="1" ht="14.4" x14ac:dyDescent="0.3">
      <c r="B124" s="295">
        <v>40</v>
      </c>
      <c r="C124" s="298">
        <f>C121</f>
        <v>46203</v>
      </c>
      <c r="D124" s="300" t="s">
        <v>47</v>
      </c>
      <c r="E124" s="302" t="s">
        <v>215</v>
      </c>
      <c r="F124" s="151" t="s">
        <v>118</v>
      </c>
      <c r="G124" s="95">
        <v>7.2</v>
      </c>
      <c r="H124" s="93">
        <v>0.33300000000000002</v>
      </c>
      <c r="I124" s="304" t="s">
        <v>144</v>
      </c>
      <c r="J124" s="127" t="s">
        <v>114</v>
      </c>
      <c r="K124" s="96">
        <f t="shared" si="12"/>
        <v>-0.33300000000000002</v>
      </c>
      <c r="L124" s="96">
        <f t="shared" si="13"/>
        <v>0</v>
      </c>
      <c r="M124" s="116">
        <f t="shared" si="14"/>
        <v>-0.33300000000000002</v>
      </c>
    </row>
    <row r="125" spans="2:13" s="150" customFormat="1" ht="14.4" x14ac:dyDescent="0.3">
      <c r="B125" s="296"/>
      <c r="C125" s="299"/>
      <c r="D125" s="301"/>
      <c r="E125" s="303"/>
      <c r="F125" s="151" t="s">
        <v>144</v>
      </c>
      <c r="G125" s="95">
        <v>10</v>
      </c>
      <c r="H125" s="93">
        <v>0.33300000000000002</v>
      </c>
      <c r="I125" s="303"/>
      <c r="J125" s="127" t="s">
        <v>110</v>
      </c>
      <c r="K125" s="96">
        <f t="shared" si="12"/>
        <v>2.9970000000000003</v>
      </c>
      <c r="L125" s="96">
        <f t="shared" si="13"/>
        <v>5.9940000000000007E-2</v>
      </c>
      <c r="M125" s="116">
        <f t="shared" si="14"/>
        <v>2.9370600000000002</v>
      </c>
    </row>
    <row r="126" spans="2:13" s="150" customFormat="1" ht="14.4" x14ac:dyDescent="0.3">
      <c r="B126" s="297"/>
      <c r="C126" s="299"/>
      <c r="D126" s="301"/>
      <c r="E126" s="303"/>
      <c r="F126" s="151" t="s">
        <v>125</v>
      </c>
      <c r="G126" s="95">
        <v>16</v>
      </c>
      <c r="H126" s="93">
        <v>0.33300000000000002</v>
      </c>
      <c r="I126" s="303"/>
      <c r="J126" s="127" t="s">
        <v>114</v>
      </c>
      <c r="K126" s="96">
        <f t="shared" si="12"/>
        <v>-0.33300000000000002</v>
      </c>
      <c r="L126" s="96">
        <f t="shared" si="13"/>
        <v>0</v>
      </c>
      <c r="M126" s="116">
        <f t="shared" si="14"/>
        <v>-0.33300000000000002</v>
      </c>
    </row>
    <row r="127" spans="2:13" s="150" customFormat="1" ht="14.4" x14ac:dyDescent="0.3">
      <c r="B127" s="295">
        <v>41</v>
      </c>
      <c r="C127" s="298">
        <f>C124+1</f>
        <v>46204</v>
      </c>
      <c r="D127" s="300" t="s">
        <v>47</v>
      </c>
      <c r="E127" s="302" t="s">
        <v>216</v>
      </c>
      <c r="F127" s="151" t="s">
        <v>112</v>
      </c>
      <c r="G127" s="95">
        <v>6.4</v>
      </c>
      <c r="H127" s="93">
        <v>0.33300000000000002</v>
      </c>
      <c r="I127" s="304" t="s">
        <v>109</v>
      </c>
      <c r="J127" s="127" t="s">
        <v>114</v>
      </c>
      <c r="K127" s="96">
        <f t="shared" si="12"/>
        <v>-0.33300000000000002</v>
      </c>
      <c r="L127" s="96">
        <f t="shared" si="13"/>
        <v>0</v>
      </c>
      <c r="M127" s="116">
        <f t="shared" si="14"/>
        <v>-0.33300000000000002</v>
      </c>
    </row>
    <row r="128" spans="2:13" s="150" customFormat="1" ht="14.4" x14ac:dyDescent="0.3">
      <c r="B128" s="296"/>
      <c r="C128" s="299"/>
      <c r="D128" s="301"/>
      <c r="E128" s="303"/>
      <c r="F128" s="151" t="s">
        <v>118</v>
      </c>
      <c r="G128" s="95">
        <v>6.6</v>
      </c>
      <c r="H128" s="93">
        <v>0.33300000000000002</v>
      </c>
      <c r="I128" s="303"/>
      <c r="J128" s="127" t="s">
        <v>114</v>
      </c>
      <c r="K128" s="96">
        <f t="shared" si="12"/>
        <v>-0.33300000000000002</v>
      </c>
      <c r="L128" s="96">
        <f t="shared" si="13"/>
        <v>0</v>
      </c>
      <c r="M128" s="116">
        <f t="shared" si="14"/>
        <v>-0.33300000000000002</v>
      </c>
    </row>
    <row r="129" spans="2:13" s="150" customFormat="1" ht="14.4" x14ac:dyDescent="0.3">
      <c r="B129" s="297"/>
      <c r="C129" s="299"/>
      <c r="D129" s="301"/>
      <c r="E129" s="303"/>
      <c r="F129" s="151" t="s">
        <v>109</v>
      </c>
      <c r="G129" s="95">
        <v>10.5</v>
      </c>
      <c r="H129" s="93">
        <v>0.33300000000000002</v>
      </c>
      <c r="I129" s="303"/>
      <c r="J129" s="127" t="s">
        <v>110</v>
      </c>
      <c r="K129" s="96">
        <f t="shared" si="12"/>
        <v>3.1635</v>
      </c>
      <c r="L129" s="96">
        <f t="shared" si="13"/>
        <v>6.3269999999999993E-2</v>
      </c>
      <c r="M129" s="116">
        <f t="shared" si="14"/>
        <v>3.1002299999999998</v>
      </c>
    </row>
    <row r="130" spans="2:13" s="150" customFormat="1" ht="14.4" x14ac:dyDescent="0.3">
      <c r="B130" s="295">
        <v>42</v>
      </c>
      <c r="C130" s="298">
        <f>C127</f>
        <v>46204</v>
      </c>
      <c r="D130" s="300" t="s">
        <v>47</v>
      </c>
      <c r="E130" s="302"/>
      <c r="F130" s="151"/>
      <c r="G130" s="95"/>
      <c r="H130" s="93"/>
      <c r="I130" s="304"/>
      <c r="J130" s="127"/>
      <c r="K130" s="96">
        <f t="shared" si="12"/>
        <v>0</v>
      </c>
      <c r="L130" s="96">
        <f t="shared" si="13"/>
        <v>0</v>
      </c>
      <c r="M130" s="116">
        <f t="shared" si="14"/>
        <v>0</v>
      </c>
    </row>
    <row r="131" spans="2:13" s="150" customFormat="1" ht="14.4" x14ac:dyDescent="0.3">
      <c r="B131" s="296"/>
      <c r="C131" s="299"/>
      <c r="D131" s="301"/>
      <c r="E131" s="303"/>
      <c r="F131" s="151"/>
      <c r="G131" s="95"/>
      <c r="H131" s="93"/>
      <c r="I131" s="303"/>
      <c r="J131" s="127"/>
      <c r="K131" s="96">
        <f t="shared" si="12"/>
        <v>0</v>
      </c>
      <c r="L131" s="96">
        <f t="shared" si="13"/>
        <v>0</v>
      </c>
      <c r="M131" s="116">
        <f t="shared" si="14"/>
        <v>0</v>
      </c>
    </row>
    <row r="132" spans="2:13" s="150" customFormat="1" ht="14.4" x14ac:dyDescent="0.3">
      <c r="B132" s="297"/>
      <c r="C132" s="299"/>
      <c r="D132" s="301"/>
      <c r="E132" s="303"/>
      <c r="F132" s="151"/>
      <c r="G132" s="95"/>
      <c r="H132" s="93"/>
      <c r="I132" s="303"/>
      <c r="J132" s="127"/>
      <c r="K132" s="96">
        <f t="shared" si="12"/>
        <v>0</v>
      </c>
      <c r="L132" s="96">
        <f t="shared" si="13"/>
        <v>0</v>
      </c>
      <c r="M132" s="116">
        <f t="shared" si="14"/>
        <v>0</v>
      </c>
    </row>
    <row r="133" spans="2:13" s="150" customFormat="1" ht="14.4" x14ac:dyDescent="0.3">
      <c r="B133" s="295">
        <v>43</v>
      </c>
      <c r="C133" s="298">
        <f>C130+1</f>
        <v>46205</v>
      </c>
      <c r="D133" s="300" t="s">
        <v>47</v>
      </c>
      <c r="E133" s="302"/>
      <c r="F133" s="151"/>
      <c r="G133" s="95"/>
      <c r="H133" s="93"/>
      <c r="I133" s="304"/>
      <c r="J133" s="127"/>
      <c r="K133" s="96">
        <f t="shared" si="12"/>
        <v>0</v>
      </c>
      <c r="L133" s="96">
        <f t="shared" si="13"/>
        <v>0</v>
      </c>
      <c r="M133" s="116">
        <f t="shared" si="14"/>
        <v>0</v>
      </c>
    </row>
    <row r="134" spans="2:13" s="150" customFormat="1" ht="14.4" x14ac:dyDescent="0.3">
      <c r="B134" s="296"/>
      <c r="C134" s="299"/>
      <c r="D134" s="301"/>
      <c r="E134" s="303"/>
      <c r="F134" s="151"/>
      <c r="G134" s="95"/>
      <c r="H134" s="93"/>
      <c r="I134" s="303"/>
      <c r="J134" s="127"/>
      <c r="K134" s="96">
        <f t="shared" si="12"/>
        <v>0</v>
      </c>
      <c r="L134" s="96">
        <f t="shared" si="13"/>
        <v>0</v>
      </c>
      <c r="M134" s="116">
        <f t="shared" si="14"/>
        <v>0</v>
      </c>
    </row>
    <row r="135" spans="2:13" s="150" customFormat="1" ht="14.4" x14ac:dyDescent="0.3">
      <c r="B135" s="297"/>
      <c r="C135" s="299"/>
      <c r="D135" s="301"/>
      <c r="E135" s="303"/>
      <c r="F135" s="151"/>
      <c r="G135" s="95"/>
      <c r="H135" s="93"/>
      <c r="I135" s="303"/>
      <c r="J135" s="127"/>
      <c r="K135" s="96">
        <f t="shared" si="12"/>
        <v>0</v>
      </c>
      <c r="L135" s="96">
        <f t="shared" si="13"/>
        <v>0</v>
      </c>
      <c r="M135" s="116">
        <f t="shared" si="14"/>
        <v>0</v>
      </c>
    </row>
    <row r="136" spans="2:13" s="150" customFormat="1" ht="14.4" x14ac:dyDescent="0.3">
      <c r="B136" s="295">
        <v>44</v>
      </c>
      <c r="C136" s="298">
        <f>C133+1</f>
        <v>46206</v>
      </c>
      <c r="D136" s="300" t="s">
        <v>47</v>
      </c>
      <c r="E136" s="302"/>
      <c r="F136" s="151"/>
      <c r="G136" s="95"/>
      <c r="H136" s="93"/>
      <c r="I136" s="304"/>
      <c r="J136" s="127"/>
      <c r="K136" s="96">
        <f t="shared" ref="K136:K141" si="15">IF(J136="w",(G136-1)*H136,-H136)</f>
        <v>0</v>
      </c>
      <c r="L136" s="96">
        <f t="shared" ref="L136:L141" si="16">IF(J136="w",(K136/100*2),0)</f>
        <v>0</v>
      </c>
      <c r="M136" s="116">
        <f t="shared" ref="M136:M141" si="17">K136-L136</f>
        <v>0</v>
      </c>
    </row>
    <row r="137" spans="2:13" s="150" customFormat="1" ht="14.4" x14ac:dyDescent="0.3">
      <c r="B137" s="296"/>
      <c r="C137" s="299"/>
      <c r="D137" s="301"/>
      <c r="E137" s="303"/>
      <c r="F137" s="151"/>
      <c r="G137" s="95"/>
      <c r="H137" s="93"/>
      <c r="I137" s="303"/>
      <c r="J137" s="127"/>
      <c r="K137" s="96">
        <f t="shared" si="15"/>
        <v>0</v>
      </c>
      <c r="L137" s="96">
        <f t="shared" si="16"/>
        <v>0</v>
      </c>
      <c r="M137" s="116">
        <f t="shared" si="17"/>
        <v>0</v>
      </c>
    </row>
    <row r="138" spans="2:13" s="150" customFormat="1" ht="14.4" x14ac:dyDescent="0.3">
      <c r="B138" s="297"/>
      <c r="C138" s="299"/>
      <c r="D138" s="301"/>
      <c r="E138" s="303"/>
      <c r="F138" s="151"/>
      <c r="G138" s="95"/>
      <c r="H138" s="93"/>
      <c r="I138" s="303"/>
      <c r="J138" s="127"/>
      <c r="K138" s="96">
        <f t="shared" si="15"/>
        <v>0</v>
      </c>
      <c r="L138" s="96">
        <f t="shared" si="16"/>
        <v>0</v>
      </c>
      <c r="M138" s="116">
        <f t="shared" si="17"/>
        <v>0</v>
      </c>
    </row>
    <row r="139" spans="2:13" s="150" customFormat="1" ht="14.4" x14ac:dyDescent="0.3">
      <c r="B139" s="295">
        <v>45</v>
      </c>
      <c r="C139" s="298">
        <f>C136</f>
        <v>46206</v>
      </c>
      <c r="D139" s="300" t="s">
        <v>47</v>
      </c>
      <c r="E139" s="305"/>
      <c r="F139" s="151"/>
      <c r="G139" s="95"/>
      <c r="H139" s="93"/>
      <c r="I139" s="304"/>
      <c r="J139" s="127"/>
      <c r="K139" s="96">
        <f t="shared" si="15"/>
        <v>0</v>
      </c>
      <c r="L139" s="96">
        <f t="shared" si="16"/>
        <v>0</v>
      </c>
      <c r="M139" s="116">
        <f t="shared" si="17"/>
        <v>0</v>
      </c>
    </row>
    <row r="140" spans="2:13" s="150" customFormat="1" ht="14.4" x14ac:dyDescent="0.3">
      <c r="B140" s="296"/>
      <c r="C140" s="299"/>
      <c r="D140" s="301"/>
      <c r="E140" s="306"/>
      <c r="F140" s="151"/>
      <c r="G140" s="95"/>
      <c r="H140" s="93"/>
      <c r="I140" s="303"/>
      <c r="J140" s="127"/>
      <c r="K140" s="96">
        <f t="shared" si="15"/>
        <v>0</v>
      </c>
      <c r="L140" s="96">
        <f t="shared" si="16"/>
        <v>0</v>
      </c>
      <c r="M140" s="116">
        <f t="shared" si="17"/>
        <v>0</v>
      </c>
    </row>
    <row r="141" spans="2:13" s="150" customFormat="1" ht="14.4" x14ac:dyDescent="0.3">
      <c r="B141" s="297"/>
      <c r="C141" s="299"/>
      <c r="D141" s="301"/>
      <c r="E141" s="307"/>
      <c r="F141" s="151"/>
      <c r="G141" s="95"/>
      <c r="H141" s="93"/>
      <c r="I141" s="303"/>
      <c r="J141" s="127"/>
      <c r="K141" s="96">
        <f t="shared" si="15"/>
        <v>0</v>
      </c>
      <c r="L141" s="96">
        <f t="shared" si="16"/>
        <v>0</v>
      </c>
      <c r="M141" s="116">
        <f t="shared" si="17"/>
        <v>0</v>
      </c>
    </row>
    <row r="142" spans="2:13" s="150" customFormat="1" ht="14.4" x14ac:dyDescent="0.3">
      <c r="B142" s="295">
        <v>46</v>
      </c>
      <c r="C142" s="298">
        <f>C139+1</f>
        <v>46207</v>
      </c>
      <c r="D142" s="300" t="s">
        <v>48</v>
      </c>
      <c r="E142" s="302"/>
      <c r="F142" s="151"/>
      <c r="G142" s="95"/>
      <c r="H142" s="93"/>
      <c r="I142" s="304"/>
      <c r="J142" s="127"/>
      <c r="K142" s="96">
        <f t="shared" ref="K142:K153" si="18">IF(J142="w",(G142-1)*H142,-H142)</f>
        <v>0</v>
      </c>
      <c r="L142" s="96">
        <f t="shared" ref="L142:L153" si="19">IF(J142="w",(K142/100*2),0)</f>
        <v>0</v>
      </c>
      <c r="M142" s="116">
        <f t="shared" ref="M142:M153" si="20">K142-L142</f>
        <v>0</v>
      </c>
    </row>
    <row r="143" spans="2:13" s="150" customFormat="1" ht="14.4" x14ac:dyDescent="0.3">
      <c r="B143" s="296"/>
      <c r="C143" s="299"/>
      <c r="D143" s="301"/>
      <c r="E143" s="303"/>
      <c r="F143" s="151"/>
      <c r="G143" s="95"/>
      <c r="H143" s="93"/>
      <c r="I143" s="303"/>
      <c r="J143" s="127"/>
      <c r="K143" s="96">
        <f t="shared" si="18"/>
        <v>0</v>
      </c>
      <c r="L143" s="96">
        <f t="shared" si="19"/>
        <v>0</v>
      </c>
      <c r="M143" s="116">
        <f t="shared" si="20"/>
        <v>0</v>
      </c>
    </row>
    <row r="144" spans="2:13" s="150" customFormat="1" ht="14.4" x14ac:dyDescent="0.3">
      <c r="B144" s="297"/>
      <c r="C144" s="299"/>
      <c r="D144" s="301"/>
      <c r="E144" s="303"/>
      <c r="F144" s="151"/>
      <c r="G144" s="95"/>
      <c r="H144" s="93"/>
      <c r="I144" s="303"/>
      <c r="J144" s="127"/>
      <c r="K144" s="96">
        <f t="shared" si="18"/>
        <v>0</v>
      </c>
      <c r="L144" s="96">
        <f t="shared" si="19"/>
        <v>0</v>
      </c>
      <c r="M144" s="116">
        <f t="shared" si="20"/>
        <v>0</v>
      </c>
    </row>
    <row r="145" spans="2:13" s="150" customFormat="1" ht="14.4" x14ac:dyDescent="0.3">
      <c r="B145" s="295">
        <v>47</v>
      </c>
      <c r="C145" s="298">
        <f>C142</f>
        <v>46207</v>
      </c>
      <c r="D145" s="300" t="s">
        <v>58</v>
      </c>
      <c r="E145" s="305"/>
      <c r="F145" s="151"/>
      <c r="G145" s="95"/>
      <c r="H145" s="93"/>
      <c r="I145" s="304"/>
      <c r="J145" s="127"/>
      <c r="K145" s="96">
        <f t="shared" si="18"/>
        <v>0</v>
      </c>
      <c r="L145" s="96">
        <f t="shared" si="19"/>
        <v>0</v>
      </c>
      <c r="M145" s="116">
        <f t="shared" si="20"/>
        <v>0</v>
      </c>
    </row>
    <row r="146" spans="2:13" s="150" customFormat="1" ht="14.4" x14ac:dyDescent="0.3">
      <c r="B146" s="296"/>
      <c r="C146" s="299"/>
      <c r="D146" s="301"/>
      <c r="E146" s="306"/>
      <c r="F146" s="151"/>
      <c r="G146" s="95"/>
      <c r="H146" s="93"/>
      <c r="I146" s="303"/>
      <c r="J146" s="127"/>
      <c r="K146" s="96">
        <f t="shared" si="18"/>
        <v>0</v>
      </c>
      <c r="L146" s="96">
        <f t="shared" si="19"/>
        <v>0</v>
      </c>
      <c r="M146" s="116">
        <f t="shared" si="20"/>
        <v>0</v>
      </c>
    </row>
    <row r="147" spans="2:13" s="150" customFormat="1" ht="14.4" x14ac:dyDescent="0.3">
      <c r="B147" s="297"/>
      <c r="C147" s="299"/>
      <c r="D147" s="301"/>
      <c r="E147" s="307"/>
      <c r="F147" s="151"/>
      <c r="G147" s="95"/>
      <c r="H147" s="93"/>
      <c r="I147" s="303"/>
      <c r="J147" s="127"/>
      <c r="K147" s="96">
        <f t="shared" si="18"/>
        <v>0</v>
      </c>
      <c r="L147" s="96">
        <f t="shared" si="19"/>
        <v>0</v>
      </c>
      <c r="M147" s="116">
        <f t="shared" si="20"/>
        <v>0</v>
      </c>
    </row>
    <row r="148" spans="2:13" s="150" customFormat="1" ht="14.4" x14ac:dyDescent="0.3">
      <c r="B148" s="295">
        <v>48</v>
      </c>
      <c r="C148" s="298">
        <f>C145+1</f>
        <v>46208</v>
      </c>
      <c r="D148" s="300" t="s">
        <v>59</v>
      </c>
      <c r="E148" s="302"/>
      <c r="F148" s="151"/>
      <c r="G148" s="95"/>
      <c r="H148" s="93"/>
      <c r="I148" s="304"/>
      <c r="J148" s="127"/>
      <c r="K148" s="96">
        <f t="shared" si="18"/>
        <v>0</v>
      </c>
      <c r="L148" s="96">
        <f t="shared" si="19"/>
        <v>0</v>
      </c>
      <c r="M148" s="116">
        <f t="shared" si="20"/>
        <v>0</v>
      </c>
    </row>
    <row r="149" spans="2:13" s="150" customFormat="1" ht="14.4" x14ac:dyDescent="0.3">
      <c r="B149" s="296"/>
      <c r="C149" s="299"/>
      <c r="D149" s="301"/>
      <c r="E149" s="303"/>
      <c r="F149" s="151"/>
      <c r="G149" s="95"/>
      <c r="H149" s="93"/>
      <c r="I149" s="303"/>
      <c r="J149" s="127"/>
      <c r="K149" s="96">
        <f t="shared" si="18"/>
        <v>0</v>
      </c>
      <c r="L149" s="96">
        <f t="shared" si="19"/>
        <v>0</v>
      </c>
      <c r="M149" s="116">
        <f t="shared" si="20"/>
        <v>0</v>
      </c>
    </row>
    <row r="150" spans="2:13" s="150" customFormat="1" ht="14.4" x14ac:dyDescent="0.3">
      <c r="B150" s="297"/>
      <c r="C150" s="299"/>
      <c r="D150" s="301"/>
      <c r="E150" s="303"/>
      <c r="F150" s="151"/>
      <c r="G150" s="95"/>
      <c r="H150" s="93"/>
      <c r="I150" s="303"/>
      <c r="J150" s="127"/>
      <c r="K150" s="96">
        <f t="shared" si="18"/>
        <v>0</v>
      </c>
      <c r="L150" s="96">
        <f t="shared" si="19"/>
        <v>0</v>
      </c>
      <c r="M150" s="116">
        <f t="shared" si="20"/>
        <v>0</v>
      </c>
    </row>
    <row r="151" spans="2:13" s="150" customFormat="1" ht="14.4" x14ac:dyDescent="0.3">
      <c r="B151" s="295">
        <v>49</v>
      </c>
      <c r="C151" s="298">
        <f>C148</f>
        <v>46208</v>
      </c>
      <c r="D151" s="300" t="s">
        <v>60</v>
      </c>
      <c r="E151" s="302"/>
      <c r="F151" s="151"/>
      <c r="G151" s="95"/>
      <c r="H151" s="93"/>
      <c r="I151" s="304"/>
      <c r="J151" s="127"/>
      <c r="K151" s="96">
        <f t="shared" si="18"/>
        <v>0</v>
      </c>
      <c r="L151" s="96">
        <f t="shared" si="19"/>
        <v>0</v>
      </c>
      <c r="M151" s="116">
        <f t="shared" si="20"/>
        <v>0</v>
      </c>
    </row>
    <row r="152" spans="2:13" s="150" customFormat="1" ht="14.4" x14ac:dyDescent="0.3">
      <c r="B152" s="296"/>
      <c r="C152" s="299"/>
      <c r="D152" s="301"/>
      <c r="E152" s="303"/>
      <c r="F152" s="151"/>
      <c r="G152" s="95"/>
      <c r="H152" s="93"/>
      <c r="I152" s="303"/>
      <c r="J152" s="127"/>
      <c r="K152" s="96">
        <f t="shared" si="18"/>
        <v>0</v>
      </c>
      <c r="L152" s="96">
        <f t="shared" si="19"/>
        <v>0</v>
      </c>
      <c r="M152" s="116">
        <f t="shared" si="20"/>
        <v>0</v>
      </c>
    </row>
    <row r="153" spans="2:13" s="150" customFormat="1" ht="14.4" x14ac:dyDescent="0.3">
      <c r="B153" s="297"/>
      <c r="C153" s="299"/>
      <c r="D153" s="301"/>
      <c r="E153" s="303"/>
      <c r="F153" s="151"/>
      <c r="G153" s="95"/>
      <c r="H153" s="93"/>
      <c r="I153" s="303"/>
      <c r="J153" s="127"/>
      <c r="K153" s="96">
        <f t="shared" si="18"/>
        <v>0</v>
      </c>
      <c r="L153" s="96">
        <f t="shared" si="19"/>
        <v>0</v>
      </c>
      <c r="M153" s="116">
        <f t="shared" si="20"/>
        <v>0</v>
      </c>
    </row>
    <row r="154" spans="2:13" s="150" customFormat="1" ht="14.4" x14ac:dyDescent="0.3">
      <c r="B154" s="295">
        <v>50</v>
      </c>
      <c r="C154" s="298">
        <f>C151+1</f>
        <v>46209</v>
      </c>
      <c r="D154" s="300" t="s">
        <v>61</v>
      </c>
      <c r="E154" s="302"/>
      <c r="F154" s="151"/>
      <c r="G154" s="95"/>
      <c r="H154" s="93"/>
      <c r="I154" s="304"/>
      <c r="J154" s="127"/>
      <c r="K154" s="96">
        <f t="shared" ref="K154:K162" si="21">IF(J154="w",(G154-1)*H154,-H154)</f>
        <v>0</v>
      </c>
      <c r="L154" s="96">
        <f t="shared" ref="L154:L162" si="22">IF(J154="w",(K154/100*2),0)</f>
        <v>0</v>
      </c>
      <c r="M154" s="116">
        <f t="shared" ref="M154:M162" si="23">K154-L154</f>
        <v>0</v>
      </c>
    </row>
    <row r="155" spans="2:13" s="150" customFormat="1" ht="14.4" x14ac:dyDescent="0.3">
      <c r="B155" s="296"/>
      <c r="C155" s="299"/>
      <c r="D155" s="301"/>
      <c r="E155" s="303"/>
      <c r="F155" s="151"/>
      <c r="G155" s="95"/>
      <c r="H155" s="93"/>
      <c r="I155" s="303"/>
      <c r="J155" s="127"/>
      <c r="K155" s="96">
        <f t="shared" si="21"/>
        <v>0</v>
      </c>
      <c r="L155" s="96">
        <f t="shared" si="22"/>
        <v>0</v>
      </c>
      <c r="M155" s="116">
        <f t="shared" si="23"/>
        <v>0</v>
      </c>
    </row>
    <row r="156" spans="2:13" s="150" customFormat="1" ht="14.4" x14ac:dyDescent="0.3">
      <c r="B156" s="297"/>
      <c r="C156" s="299"/>
      <c r="D156" s="301"/>
      <c r="E156" s="303"/>
      <c r="F156" s="151"/>
      <c r="G156" s="95"/>
      <c r="H156" s="93"/>
      <c r="I156" s="303"/>
      <c r="J156" s="127"/>
      <c r="K156" s="96">
        <f t="shared" si="21"/>
        <v>0</v>
      </c>
      <c r="L156" s="96">
        <f t="shared" si="22"/>
        <v>0</v>
      </c>
      <c r="M156" s="116">
        <f t="shared" si="23"/>
        <v>0</v>
      </c>
    </row>
    <row r="157" spans="2:13" s="150" customFormat="1" ht="14.4" x14ac:dyDescent="0.3">
      <c r="B157" s="295">
        <v>51</v>
      </c>
      <c r="C157" s="298">
        <f>C154</f>
        <v>46209</v>
      </c>
      <c r="D157" s="300" t="s">
        <v>62</v>
      </c>
      <c r="E157" s="302"/>
      <c r="F157" s="151"/>
      <c r="G157" s="95"/>
      <c r="H157" s="93"/>
      <c r="I157" s="304"/>
      <c r="J157" s="127"/>
      <c r="K157" s="96">
        <f t="shared" si="21"/>
        <v>0</v>
      </c>
      <c r="L157" s="96">
        <f t="shared" si="22"/>
        <v>0</v>
      </c>
      <c r="M157" s="116">
        <f t="shared" si="23"/>
        <v>0</v>
      </c>
    </row>
    <row r="158" spans="2:13" s="150" customFormat="1" ht="14.4" x14ac:dyDescent="0.3">
      <c r="B158" s="296"/>
      <c r="C158" s="299"/>
      <c r="D158" s="301"/>
      <c r="E158" s="303"/>
      <c r="F158" s="151"/>
      <c r="G158" s="95"/>
      <c r="H158" s="93"/>
      <c r="I158" s="303"/>
      <c r="J158" s="127"/>
      <c r="K158" s="96">
        <f t="shared" si="21"/>
        <v>0</v>
      </c>
      <c r="L158" s="96">
        <f t="shared" si="22"/>
        <v>0</v>
      </c>
      <c r="M158" s="116">
        <f t="shared" si="23"/>
        <v>0</v>
      </c>
    </row>
    <row r="159" spans="2:13" s="150" customFormat="1" ht="14.4" x14ac:dyDescent="0.3">
      <c r="B159" s="297"/>
      <c r="C159" s="299"/>
      <c r="D159" s="301"/>
      <c r="E159" s="303"/>
      <c r="F159" s="151"/>
      <c r="G159" s="95"/>
      <c r="H159" s="93"/>
      <c r="I159" s="303"/>
      <c r="J159" s="127"/>
      <c r="K159" s="96">
        <f t="shared" si="21"/>
        <v>0</v>
      </c>
      <c r="L159" s="96">
        <f t="shared" si="22"/>
        <v>0</v>
      </c>
      <c r="M159" s="116">
        <f t="shared" si="23"/>
        <v>0</v>
      </c>
    </row>
    <row r="160" spans="2:13" ht="14.4" x14ac:dyDescent="0.3">
      <c r="B160" s="295">
        <v>52</v>
      </c>
      <c r="C160" s="298">
        <f>C157+1</f>
        <v>46210</v>
      </c>
      <c r="D160" s="300" t="s">
        <v>63</v>
      </c>
      <c r="E160" s="302"/>
      <c r="F160" s="125"/>
      <c r="G160" s="95"/>
      <c r="H160" s="93"/>
      <c r="I160" s="304"/>
      <c r="J160" s="127"/>
      <c r="K160" s="96">
        <f t="shared" si="21"/>
        <v>0</v>
      </c>
      <c r="L160" s="96">
        <f t="shared" si="22"/>
        <v>0</v>
      </c>
      <c r="M160" s="116">
        <f t="shared" si="23"/>
        <v>0</v>
      </c>
    </row>
    <row r="161" spans="2:13" ht="14.4" x14ac:dyDescent="0.3">
      <c r="B161" s="296"/>
      <c r="C161" s="299"/>
      <c r="D161" s="301"/>
      <c r="E161" s="303"/>
      <c r="F161" s="125"/>
      <c r="G161" s="95"/>
      <c r="H161" s="93"/>
      <c r="I161" s="303"/>
      <c r="J161" s="127"/>
      <c r="K161" s="96">
        <f t="shared" si="21"/>
        <v>0</v>
      </c>
      <c r="L161" s="96">
        <f t="shared" si="22"/>
        <v>0</v>
      </c>
      <c r="M161" s="116">
        <f t="shared" si="23"/>
        <v>0</v>
      </c>
    </row>
    <row r="162" spans="2:13" ht="14.4" x14ac:dyDescent="0.3">
      <c r="B162" s="297"/>
      <c r="C162" s="299"/>
      <c r="D162" s="301"/>
      <c r="E162" s="303"/>
      <c r="F162" s="125"/>
      <c r="G162" s="95"/>
      <c r="H162" s="93"/>
      <c r="I162" s="303"/>
      <c r="J162" s="127"/>
      <c r="K162" s="96">
        <f t="shared" si="21"/>
        <v>0</v>
      </c>
      <c r="L162" s="96">
        <f t="shared" si="22"/>
        <v>0</v>
      </c>
      <c r="M162" s="116">
        <f t="shared" si="23"/>
        <v>0</v>
      </c>
    </row>
    <row r="163" spans="2:13" s="152" customFormat="1" ht="14.4" x14ac:dyDescent="0.3">
      <c r="B163" s="295">
        <v>53</v>
      </c>
      <c r="C163" s="298">
        <f>C160</f>
        <v>46210</v>
      </c>
      <c r="D163" s="300" t="s">
        <v>64</v>
      </c>
      <c r="E163" s="302"/>
      <c r="F163" s="153"/>
      <c r="G163" s="95"/>
      <c r="H163" s="93"/>
      <c r="I163" s="304"/>
      <c r="J163" s="127"/>
      <c r="K163" s="96">
        <f t="shared" ref="K163:K168" si="24">IF(J163="w",(G163-1)*H163,-H163)</f>
        <v>0</v>
      </c>
      <c r="L163" s="96">
        <f t="shared" ref="L163:L168" si="25">IF(J163="w",(K163/100*2),0)</f>
        <v>0</v>
      </c>
      <c r="M163" s="116">
        <f t="shared" ref="M163:M168" si="26">K163-L163</f>
        <v>0</v>
      </c>
    </row>
    <row r="164" spans="2:13" s="152" customFormat="1" ht="14.4" x14ac:dyDescent="0.3">
      <c r="B164" s="296"/>
      <c r="C164" s="299"/>
      <c r="D164" s="301"/>
      <c r="E164" s="303"/>
      <c r="F164" s="153"/>
      <c r="G164" s="95"/>
      <c r="H164" s="93"/>
      <c r="I164" s="303"/>
      <c r="J164" s="127"/>
      <c r="K164" s="96">
        <f t="shared" si="24"/>
        <v>0</v>
      </c>
      <c r="L164" s="96">
        <f t="shared" si="25"/>
        <v>0</v>
      </c>
      <c r="M164" s="116">
        <f t="shared" si="26"/>
        <v>0</v>
      </c>
    </row>
    <row r="165" spans="2:13" s="152" customFormat="1" ht="14.4" x14ac:dyDescent="0.3">
      <c r="B165" s="297"/>
      <c r="C165" s="299"/>
      <c r="D165" s="301"/>
      <c r="E165" s="303"/>
      <c r="F165" s="153"/>
      <c r="G165" s="95"/>
      <c r="H165" s="93"/>
      <c r="I165" s="303"/>
      <c r="J165" s="127"/>
      <c r="K165" s="96">
        <f t="shared" si="24"/>
        <v>0</v>
      </c>
      <c r="L165" s="96">
        <f t="shared" si="25"/>
        <v>0</v>
      </c>
      <c r="M165" s="116">
        <f t="shared" si="26"/>
        <v>0</v>
      </c>
    </row>
    <row r="166" spans="2:13" s="152" customFormat="1" ht="14.4" x14ac:dyDescent="0.3">
      <c r="B166" s="295">
        <v>54</v>
      </c>
      <c r="C166" s="298">
        <f>C163+2</f>
        <v>46212</v>
      </c>
      <c r="D166" s="300" t="s">
        <v>65</v>
      </c>
      <c r="E166" s="302"/>
      <c r="F166" s="153"/>
      <c r="G166" s="95"/>
      <c r="H166" s="93"/>
      <c r="I166" s="304"/>
      <c r="J166" s="127"/>
      <c r="K166" s="96">
        <f t="shared" si="24"/>
        <v>0</v>
      </c>
      <c r="L166" s="96">
        <f t="shared" si="25"/>
        <v>0</v>
      </c>
      <c r="M166" s="116">
        <f t="shared" si="26"/>
        <v>0</v>
      </c>
    </row>
    <row r="167" spans="2:13" s="152" customFormat="1" ht="14.4" x14ac:dyDescent="0.3">
      <c r="B167" s="296"/>
      <c r="C167" s="299"/>
      <c r="D167" s="301"/>
      <c r="E167" s="303"/>
      <c r="F167" s="153"/>
      <c r="G167" s="95"/>
      <c r="H167" s="93"/>
      <c r="I167" s="303"/>
      <c r="J167" s="127"/>
      <c r="K167" s="96">
        <f t="shared" si="24"/>
        <v>0</v>
      </c>
      <c r="L167" s="96">
        <f t="shared" si="25"/>
        <v>0</v>
      </c>
      <c r="M167" s="116">
        <f t="shared" si="26"/>
        <v>0</v>
      </c>
    </row>
    <row r="168" spans="2:13" s="152" customFormat="1" ht="14.4" x14ac:dyDescent="0.3">
      <c r="B168" s="297"/>
      <c r="C168" s="299"/>
      <c r="D168" s="301"/>
      <c r="E168" s="303"/>
      <c r="F168" s="153"/>
      <c r="G168" s="95"/>
      <c r="H168" s="93"/>
      <c r="I168" s="303"/>
      <c r="J168" s="127"/>
      <c r="K168" s="96">
        <f t="shared" si="24"/>
        <v>0</v>
      </c>
      <c r="L168" s="96">
        <f t="shared" si="25"/>
        <v>0</v>
      </c>
      <c r="M168" s="116">
        <f t="shared" si="26"/>
        <v>0</v>
      </c>
    </row>
    <row r="169" spans="2:13" s="154" customFormat="1" ht="14.4" x14ac:dyDescent="0.3">
      <c r="B169" s="295">
        <v>55</v>
      </c>
      <c r="C169" s="298">
        <f>C166+1</f>
        <v>46213</v>
      </c>
      <c r="D169" s="300" t="s">
        <v>65</v>
      </c>
      <c r="E169" s="302"/>
      <c r="F169" s="155"/>
      <c r="G169" s="95"/>
      <c r="H169" s="93"/>
      <c r="I169" s="304"/>
      <c r="J169" s="127"/>
      <c r="K169" s="96">
        <f t="shared" ref="K169:K174" si="27">IF(J169="w",(G169-1)*H169,-H169)</f>
        <v>0</v>
      </c>
      <c r="L169" s="96">
        <f t="shared" ref="L169:L174" si="28">IF(J169="w",(K169/100*2),0)</f>
        <v>0</v>
      </c>
      <c r="M169" s="116">
        <f t="shared" ref="M169:M174" si="29">K169-L169</f>
        <v>0</v>
      </c>
    </row>
    <row r="170" spans="2:13" s="154" customFormat="1" ht="14.4" x14ac:dyDescent="0.3">
      <c r="B170" s="296"/>
      <c r="C170" s="299"/>
      <c r="D170" s="301"/>
      <c r="E170" s="303"/>
      <c r="F170" s="155"/>
      <c r="G170" s="95"/>
      <c r="H170" s="93"/>
      <c r="I170" s="303"/>
      <c r="J170" s="127"/>
      <c r="K170" s="96">
        <f t="shared" si="27"/>
        <v>0</v>
      </c>
      <c r="L170" s="96">
        <f t="shared" si="28"/>
        <v>0</v>
      </c>
      <c r="M170" s="116">
        <f t="shared" si="29"/>
        <v>0</v>
      </c>
    </row>
    <row r="171" spans="2:13" s="154" customFormat="1" ht="14.4" x14ac:dyDescent="0.3">
      <c r="B171" s="297"/>
      <c r="C171" s="299"/>
      <c r="D171" s="301"/>
      <c r="E171" s="303"/>
      <c r="F171" s="155"/>
      <c r="G171" s="95"/>
      <c r="H171" s="93"/>
      <c r="I171" s="303"/>
      <c r="J171" s="127"/>
      <c r="K171" s="96">
        <f t="shared" si="27"/>
        <v>0</v>
      </c>
      <c r="L171" s="96">
        <f t="shared" si="28"/>
        <v>0</v>
      </c>
      <c r="M171" s="116">
        <f t="shared" si="29"/>
        <v>0</v>
      </c>
    </row>
    <row r="172" spans="2:13" s="154" customFormat="1" ht="14.4" x14ac:dyDescent="0.3">
      <c r="B172" s="295">
        <v>56</v>
      </c>
      <c r="C172" s="298">
        <f>C169+1</f>
        <v>46214</v>
      </c>
      <c r="D172" s="300" t="s">
        <v>65</v>
      </c>
      <c r="E172" s="302"/>
      <c r="F172" s="155"/>
      <c r="G172" s="95"/>
      <c r="H172" s="93"/>
      <c r="I172" s="304"/>
      <c r="J172" s="127"/>
      <c r="K172" s="96">
        <f t="shared" si="27"/>
        <v>0</v>
      </c>
      <c r="L172" s="96">
        <f t="shared" si="28"/>
        <v>0</v>
      </c>
      <c r="M172" s="116">
        <f t="shared" si="29"/>
        <v>0</v>
      </c>
    </row>
    <row r="173" spans="2:13" s="154" customFormat="1" ht="14.4" x14ac:dyDescent="0.3">
      <c r="B173" s="296"/>
      <c r="C173" s="299"/>
      <c r="D173" s="301"/>
      <c r="E173" s="303"/>
      <c r="F173" s="155"/>
      <c r="G173" s="95"/>
      <c r="H173" s="93"/>
      <c r="I173" s="303"/>
      <c r="J173" s="127"/>
      <c r="K173" s="96">
        <f t="shared" si="27"/>
        <v>0</v>
      </c>
      <c r="L173" s="96">
        <f t="shared" si="28"/>
        <v>0</v>
      </c>
      <c r="M173" s="116">
        <f t="shared" si="29"/>
        <v>0</v>
      </c>
    </row>
    <row r="174" spans="2:13" s="154" customFormat="1" ht="14.4" x14ac:dyDescent="0.3">
      <c r="B174" s="297"/>
      <c r="C174" s="299"/>
      <c r="D174" s="301"/>
      <c r="E174" s="303"/>
      <c r="F174" s="155"/>
      <c r="G174" s="95"/>
      <c r="H174" s="93"/>
      <c r="I174" s="303"/>
      <c r="J174" s="127"/>
      <c r="K174" s="96">
        <f t="shared" si="27"/>
        <v>0</v>
      </c>
      <c r="L174" s="96">
        <f t="shared" si="28"/>
        <v>0</v>
      </c>
      <c r="M174" s="116">
        <f t="shared" si="29"/>
        <v>0</v>
      </c>
    </row>
    <row r="175" spans="2:13" s="154" customFormat="1" ht="14.4" x14ac:dyDescent="0.3">
      <c r="B175" s="295">
        <v>57</v>
      </c>
      <c r="C175" s="298">
        <f>C172</f>
        <v>46214</v>
      </c>
      <c r="D175" s="300" t="s">
        <v>65</v>
      </c>
      <c r="E175" s="302"/>
      <c r="F175" s="155"/>
      <c r="G175" s="95"/>
      <c r="H175" s="93"/>
      <c r="I175" s="304"/>
      <c r="J175" s="127"/>
      <c r="K175" s="96">
        <f t="shared" ref="K175:K183" si="30">IF(J175="w",(G175-1)*H175,-H175)</f>
        <v>0</v>
      </c>
      <c r="L175" s="96">
        <f t="shared" ref="L175:L183" si="31">IF(J175="w",(K175/100*2),0)</f>
        <v>0</v>
      </c>
      <c r="M175" s="116">
        <f t="shared" ref="M175:M183" si="32">K175-L175</f>
        <v>0</v>
      </c>
    </row>
    <row r="176" spans="2:13" s="154" customFormat="1" ht="14.4" x14ac:dyDescent="0.3">
      <c r="B176" s="296"/>
      <c r="C176" s="299"/>
      <c r="D176" s="301"/>
      <c r="E176" s="303"/>
      <c r="F176" s="155"/>
      <c r="G176" s="95"/>
      <c r="H176" s="93"/>
      <c r="I176" s="303"/>
      <c r="J176" s="127"/>
      <c r="K176" s="96">
        <f t="shared" si="30"/>
        <v>0</v>
      </c>
      <c r="L176" s="96">
        <f t="shared" si="31"/>
        <v>0</v>
      </c>
      <c r="M176" s="116">
        <f t="shared" si="32"/>
        <v>0</v>
      </c>
    </row>
    <row r="177" spans="2:13" s="154" customFormat="1" ht="14.4" x14ac:dyDescent="0.3">
      <c r="B177" s="297"/>
      <c r="C177" s="299"/>
      <c r="D177" s="301"/>
      <c r="E177" s="303"/>
      <c r="F177" s="155"/>
      <c r="G177" s="95"/>
      <c r="H177" s="93"/>
      <c r="I177" s="303"/>
      <c r="J177" s="127"/>
      <c r="K177" s="96">
        <f t="shared" si="30"/>
        <v>0</v>
      </c>
      <c r="L177" s="96">
        <f t="shared" si="31"/>
        <v>0</v>
      </c>
      <c r="M177" s="116">
        <f t="shared" si="32"/>
        <v>0</v>
      </c>
    </row>
    <row r="178" spans="2:13" s="154" customFormat="1" ht="14.4" x14ac:dyDescent="0.3">
      <c r="B178" s="295">
        <v>58</v>
      </c>
      <c r="C178" s="298">
        <f>C175+3</f>
        <v>46217</v>
      </c>
      <c r="D178" s="300" t="s">
        <v>67</v>
      </c>
      <c r="E178" s="302"/>
      <c r="F178" s="155"/>
      <c r="G178" s="95"/>
      <c r="H178" s="93"/>
      <c r="I178" s="304"/>
      <c r="J178" s="127"/>
      <c r="K178" s="96">
        <f t="shared" si="30"/>
        <v>0</v>
      </c>
      <c r="L178" s="96">
        <f t="shared" si="31"/>
        <v>0</v>
      </c>
      <c r="M178" s="116">
        <f t="shared" si="32"/>
        <v>0</v>
      </c>
    </row>
    <row r="179" spans="2:13" s="154" customFormat="1" ht="14.4" x14ac:dyDescent="0.3">
      <c r="B179" s="296"/>
      <c r="C179" s="299"/>
      <c r="D179" s="301"/>
      <c r="E179" s="303"/>
      <c r="F179" s="155"/>
      <c r="G179" s="95"/>
      <c r="H179" s="93"/>
      <c r="I179" s="303"/>
      <c r="J179" s="127"/>
      <c r="K179" s="96">
        <f t="shared" si="30"/>
        <v>0</v>
      </c>
      <c r="L179" s="96">
        <f t="shared" si="31"/>
        <v>0</v>
      </c>
      <c r="M179" s="116">
        <f t="shared" si="32"/>
        <v>0</v>
      </c>
    </row>
    <row r="180" spans="2:13" s="154" customFormat="1" ht="14.4" x14ac:dyDescent="0.3">
      <c r="B180" s="297"/>
      <c r="C180" s="299"/>
      <c r="D180" s="301"/>
      <c r="E180" s="303"/>
      <c r="F180" s="155"/>
      <c r="G180" s="95"/>
      <c r="H180" s="93"/>
      <c r="I180" s="303"/>
      <c r="J180" s="127"/>
      <c r="K180" s="96">
        <f t="shared" si="30"/>
        <v>0</v>
      </c>
      <c r="L180" s="96">
        <f t="shared" si="31"/>
        <v>0</v>
      </c>
      <c r="M180" s="116">
        <f t="shared" si="32"/>
        <v>0</v>
      </c>
    </row>
    <row r="181" spans="2:13" s="154" customFormat="1" ht="14.4" x14ac:dyDescent="0.3">
      <c r="B181" s="295">
        <v>59</v>
      </c>
      <c r="C181" s="298">
        <f>C178+1</f>
        <v>46218</v>
      </c>
      <c r="D181" s="300" t="s">
        <v>67</v>
      </c>
      <c r="E181" s="302"/>
      <c r="F181" s="155"/>
      <c r="G181" s="95"/>
      <c r="H181" s="93"/>
      <c r="I181" s="304"/>
      <c r="J181" s="127"/>
      <c r="K181" s="96">
        <f t="shared" si="30"/>
        <v>0</v>
      </c>
      <c r="L181" s="96">
        <f t="shared" si="31"/>
        <v>0</v>
      </c>
      <c r="M181" s="116">
        <f t="shared" si="32"/>
        <v>0</v>
      </c>
    </row>
    <row r="182" spans="2:13" s="154" customFormat="1" ht="14.4" x14ac:dyDescent="0.3">
      <c r="B182" s="296"/>
      <c r="C182" s="299"/>
      <c r="D182" s="301"/>
      <c r="E182" s="303"/>
      <c r="F182" s="155"/>
      <c r="G182" s="95"/>
      <c r="H182" s="93"/>
      <c r="I182" s="303"/>
      <c r="J182" s="127"/>
      <c r="K182" s="96">
        <f t="shared" si="30"/>
        <v>0</v>
      </c>
      <c r="L182" s="96">
        <f t="shared" si="31"/>
        <v>0</v>
      </c>
      <c r="M182" s="116">
        <f t="shared" si="32"/>
        <v>0</v>
      </c>
    </row>
    <row r="183" spans="2:13" s="154" customFormat="1" ht="14.4" x14ac:dyDescent="0.3">
      <c r="B183" s="297"/>
      <c r="C183" s="299"/>
      <c r="D183" s="301"/>
      <c r="E183" s="303"/>
      <c r="F183" s="155"/>
      <c r="G183" s="95"/>
      <c r="H183" s="93"/>
      <c r="I183" s="303"/>
      <c r="J183" s="127"/>
      <c r="K183" s="96">
        <f t="shared" si="30"/>
        <v>0</v>
      </c>
      <c r="L183" s="96">
        <f t="shared" si="31"/>
        <v>0</v>
      </c>
      <c r="M183" s="116">
        <f t="shared" si="32"/>
        <v>0</v>
      </c>
    </row>
    <row r="184" spans="2:13" s="154" customFormat="1" ht="14.4" x14ac:dyDescent="0.3">
      <c r="B184" s="295">
        <v>60</v>
      </c>
      <c r="C184" s="298">
        <f>C181+3</f>
        <v>46221</v>
      </c>
      <c r="D184" s="300" t="s">
        <v>66</v>
      </c>
      <c r="E184" s="302"/>
      <c r="F184" s="155"/>
      <c r="G184" s="95"/>
      <c r="H184" s="93"/>
      <c r="I184" s="304"/>
      <c r="J184" s="127"/>
      <c r="K184" s="96">
        <f t="shared" ref="K184:K189" si="33">IF(J184="w",(G184-1)*H184,-H184)</f>
        <v>0</v>
      </c>
      <c r="L184" s="96">
        <f t="shared" ref="L184:L189" si="34">IF(J184="w",(K184/100*2),0)</f>
        <v>0</v>
      </c>
      <c r="M184" s="116">
        <f t="shared" ref="M184:M189" si="35">K184-L184</f>
        <v>0</v>
      </c>
    </row>
    <row r="185" spans="2:13" s="154" customFormat="1" ht="14.4" x14ac:dyDescent="0.3">
      <c r="B185" s="296"/>
      <c r="C185" s="299"/>
      <c r="D185" s="301"/>
      <c r="E185" s="303"/>
      <c r="F185" s="155"/>
      <c r="G185" s="95"/>
      <c r="H185" s="93"/>
      <c r="I185" s="303"/>
      <c r="J185" s="127"/>
      <c r="K185" s="96">
        <f t="shared" si="33"/>
        <v>0</v>
      </c>
      <c r="L185" s="96">
        <f t="shared" si="34"/>
        <v>0</v>
      </c>
      <c r="M185" s="116">
        <f t="shared" si="35"/>
        <v>0</v>
      </c>
    </row>
    <row r="186" spans="2:13" s="154" customFormat="1" ht="14.4" x14ac:dyDescent="0.3">
      <c r="B186" s="297"/>
      <c r="C186" s="299"/>
      <c r="D186" s="301"/>
      <c r="E186" s="303"/>
      <c r="F186" s="155"/>
      <c r="G186" s="95"/>
      <c r="H186" s="93"/>
      <c r="I186" s="303"/>
      <c r="J186" s="127"/>
      <c r="K186" s="96">
        <f t="shared" si="33"/>
        <v>0</v>
      </c>
      <c r="L186" s="96">
        <f t="shared" si="34"/>
        <v>0</v>
      </c>
      <c r="M186" s="116">
        <f t="shared" si="35"/>
        <v>0</v>
      </c>
    </row>
    <row r="187" spans="2:13" s="154" customFormat="1" ht="14.4" x14ac:dyDescent="0.3">
      <c r="B187" s="295">
        <v>61</v>
      </c>
      <c r="C187" s="298">
        <f>C184+1</f>
        <v>46222</v>
      </c>
      <c r="D187" s="300" t="s">
        <v>55</v>
      </c>
      <c r="E187" s="302"/>
      <c r="F187" s="155"/>
      <c r="G187" s="95"/>
      <c r="H187" s="93"/>
      <c r="I187" s="304"/>
      <c r="J187" s="127"/>
      <c r="K187" s="96">
        <f t="shared" si="33"/>
        <v>0</v>
      </c>
      <c r="L187" s="96">
        <f t="shared" si="34"/>
        <v>0</v>
      </c>
      <c r="M187" s="116">
        <f t="shared" si="35"/>
        <v>0</v>
      </c>
    </row>
    <row r="188" spans="2:13" s="154" customFormat="1" ht="14.4" x14ac:dyDescent="0.3">
      <c r="B188" s="296"/>
      <c r="C188" s="299"/>
      <c r="D188" s="301"/>
      <c r="E188" s="303"/>
      <c r="F188" s="155"/>
      <c r="G188" s="95"/>
      <c r="H188" s="93"/>
      <c r="I188" s="303"/>
      <c r="J188" s="127"/>
      <c r="K188" s="96">
        <f t="shared" si="33"/>
        <v>0</v>
      </c>
      <c r="L188" s="96">
        <f t="shared" si="34"/>
        <v>0</v>
      </c>
      <c r="M188" s="116">
        <f t="shared" si="35"/>
        <v>0</v>
      </c>
    </row>
    <row r="189" spans="2:13" s="154" customFormat="1" ht="14.4" x14ac:dyDescent="0.3">
      <c r="B189" s="297"/>
      <c r="C189" s="299"/>
      <c r="D189" s="301"/>
      <c r="E189" s="303"/>
      <c r="F189" s="155"/>
      <c r="G189" s="95"/>
      <c r="H189" s="93"/>
      <c r="I189" s="303"/>
      <c r="J189" s="127"/>
      <c r="K189" s="96">
        <f t="shared" si="33"/>
        <v>0</v>
      </c>
      <c r="L189" s="96">
        <f t="shared" si="34"/>
        <v>0</v>
      </c>
      <c r="M189" s="116">
        <f t="shared" si="35"/>
        <v>0</v>
      </c>
    </row>
    <row r="190" spans="2:13" ht="16.2" thickBot="1" x14ac:dyDescent="0.35">
      <c r="B190" s="148"/>
      <c r="C190" s="97"/>
      <c r="D190" s="108"/>
      <c r="E190" s="98"/>
      <c r="F190" s="99" t="s">
        <v>25</v>
      </c>
      <c r="G190" s="100"/>
      <c r="H190" s="101">
        <f>SUM(H7:H189)</f>
        <v>40.958999999999889</v>
      </c>
      <c r="I190" s="102" t="s">
        <v>26</v>
      </c>
      <c r="J190" s="103" t="s">
        <v>11</v>
      </c>
      <c r="K190" s="104">
        <f>SUM(K7:K189)</f>
        <v>20.079899999999995</v>
      </c>
      <c r="L190" s="104">
        <f>SUM(L7:L189)</f>
        <v>1.0875779999999999</v>
      </c>
      <c r="M190" s="105">
        <f>K190-L190</f>
        <v>18.992321999999994</v>
      </c>
    </row>
    <row r="191" spans="2:13" x14ac:dyDescent="0.3">
      <c r="C191" s="58"/>
      <c r="D191" s="109"/>
      <c r="E191" s="59"/>
      <c r="F191" s="90"/>
      <c r="G191" s="106"/>
      <c r="H191" s="106"/>
      <c r="I191" s="90"/>
      <c r="K191" s="106"/>
      <c r="L191" s="106"/>
      <c r="M191" s="107"/>
    </row>
    <row r="192" spans="2:13" x14ac:dyDescent="0.3">
      <c r="C192" s="58"/>
      <c r="D192" s="109"/>
      <c r="E192" s="59"/>
      <c r="F192" s="90"/>
      <c r="G192" s="106"/>
      <c r="H192" s="106"/>
      <c r="I192" s="90"/>
      <c r="K192" s="106"/>
      <c r="L192" s="106"/>
      <c r="M192" s="107"/>
    </row>
    <row r="193" ht="8.25" customHeight="1" x14ac:dyDescent="0.3"/>
  </sheetData>
  <mergeCells count="310">
    <mergeCell ref="B187:B189"/>
    <mergeCell ref="C187:C189"/>
    <mergeCell ref="D187:D189"/>
    <mergeCell ref="E187:E189"/>
    <mergeCell ref="I187:I189"/>
    <mergeCell ref="B181:B183"/>
    <mergeCell ref="C181:C183"/>
    <mergeCell ref="D181:D183"/>
    <mergeCell ref="E181:E183"/>
    <mergeCell ref="I181:I183"/>
    <mergeCell ref="B184:B186"/>
    <mergeCell ref="C184:C186"/>
    <mergeCell ref="D184:D186"/>
    <mergeCell ref="E184:E186"/>
    <mergeCell ref="I184:I186"/>
    <mergeCell ref="B175:B177"/>
    <mergeCell ref="C175:C177"/>
    <mergeCell ref="D175:D177"/>
    <mergeCell ref="E175:E177"/>
    <mergeCell ref="I175:I177"/>
    <mergeCell ref="B178:B180"/>
    <mergeCell ref="C178:C180"/>
    <mergeCell ref="D178:D180"/>
    <mergeCell ref="E178:E180"/>
    <mergeCell ref="I178:I180"/>
    <mergeCell ref="B169:B171"/>
    <mergeCell ref="C169:C171"/>
    <mergeCell ref="D169:D171"/>
    <mergeCell ref="E169:E171"/>
    <mergeCell ref="I169:I171"/>
    <mergeCell ref="B172:B174"/>
    <mergeCell ref="C172:C174"/>
    <mergeCell ref="D172:D174"/>
    <mergeCell ref="E172:E174"/>
    <mergeCell ref="I172:I174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</mergeCells>
  <phoneticPr fontId="30" type="noConversion"/>
  <conditionalFormatting sqref="J1 J5:J6">
    <cfRule type="cellIs" dxfId="6" priority="95" operator="equal">
      <formula>"L"</formula>
    </cfRule>
    <cfRule type="cellIs" dxfId="5" priority="96" operator="equal">
      <formula>"D"</formula>
    </cfRule>
  </conditionalFormatting>
  <conditionalFormatting sqref="J1">
    <cfRule type="cellIs" dxfId="4" priority="97" operator="equal">
      <formula>"W"</formula>
    </cfRule>
  </conditionalFormatting>
  <conditionalFormatting sqref="J7:J18 J20:J1048576">
    <cfRule type="cellIs" dxfId="3" priority="1" operator="equal">
      <formula>"W"</formula>
    </cfRule>
  </conditionalFormatting>
  <conditionalFormatting sqref="J190:J1048576">
    <cfRule type="cellIs" dxfId="2" priority="83" operator="equal">
      <formula>"L"</formula>
    </cfRule>
    <cfRule type="cellIs" dxfId="1" priority="84" operator="equal">
      <formula>"D"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66"/>
  <sheetViews>
    <sheetView showGridLines="0" workbookViewId="0">
      <pane ySplit="2" topLeftCell="A3" activePane="bottomLeft" state="frozen"/>
      <selection pane="bottomLeft" activeCell="I64" sqref="I64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106</v>
      </c>
    </row>
    <row r="4" spans="2:4" ht="28.8" x14ac:dyDescent="0.3">
      <c r="B4" s="43" t="s">
        <v>42</v>
      </c>
      <c r="C4" s="126" t="s">
        <v>38</v>
      </c>
      <c r="D4" s="126" t="s">
        <v>44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1.1615040000000001</v>
      </c>
      <c r="D6" s="45">
        <f>D5+C6</f>
        <v>1.1615040000000001</v>
      </c>
    </row>
    <row r="7" spans="2:4" x14ac:dyDescent="0.3">
      <c r="B7" s="46">
        <v>2</v>
      </c>
      <c r="C7" s="44">
        <f>SUM('PXCS - Results'!M10:M12)</f>
        <v>-0.99900000000000011</v>
      </c>
      <c r="D7" s="45">
        <f t="shared" ref="D7:D35" si="0">D6+C7</f>
        <v>0.16250399999999998</v>
      </c>
    </row>
    <row r="8" spans="2:4" x14ac:dyDescent="0.3">
      <c r="B8" s="46">
        <v>3</v>
      </c>
      <c r="C8" s="44">
        <f>SUM('PXCS - Results'!M13:M15)</f>
        <v>1.553112</v>
      </c>
      <c r="D8" s="45">
        <f t="shared" si="0"/>
        <v>1.715616</v>
      </c>
    </row>
    <row r="9" spans="2:4" x14ac:dyDescent="0.3">
      <c r="B9" s="46">
        <v>4</v>
      </c>
      <c r="C9" s="44">
        <f>SUM('PXCS - Results'!M16:M18)</f>
        <v>-0.99900000000000011</v>
      </c>
      <c r="D9" s="45">
        <f t="shared" si="0"/>
        <v>0.71661599999999992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-0.28238400000000019</v>
      </c>
    </row>
    <row r="11" spans="2:4" x14ac:dyDescent="0.3">
      <c r="B11" s="46">
        <v>6</v>
      </c>
      <c r="C11" s="44">
        <f>SUM('PXCS - Results'!M22:M24)</f>
        <v>1.6183800000000002</v>
      </c>
      <c r="D11" s="45">
        <f t="shared" si="0"/>
        <v>1.335996</v>
      </c>
    </row>
    <row r="12" spans="2:4" x14ac:dyDescent="0.3">
      <c r="B12" s="46">
        <v>7</v>
      </c>
      <c r="C12" s="44">
        <f>SUM('PXCS - Results'!M25:M27)</f>
        <v>-0.99900000000000011</v>
      </c>
      <c r="D12" s="45">
        <f t="shared" si="0"/>
        <v>0.33699599999999985</v>
      </c>
    </row>
    <row r="13" spans="2:4" x14ac:dyDescent="0.3">
      <c r="B13" s="46">
        <v>8</v>
      </c>
      <c r="C13" s="44">
        <f>SUM('PXCS - Results'!M28:M30)</f>
        <v>-0.99900000000000011</v>
      </c>
      <c r="D13" s="45">
        <f t="shared" si="0"/>
        <v>-0.66200400000000026</v>
      </c>
    </row>
    <row r="14" spans="2:4" x14ac:dyDescent="0.3">
      <c r="B14" s="46">
        <v>9</v>
      </c>
      <c r="C14" s="44">
        <f>SUM('PXCS - Results'!M31:M33)</f>
        <v>-0.99900000000000011</v>
      </c>
      <c r="D14" s="45">
        <f t="shared" si="0"/>
        <v>-1.6610040000000004</v>
      </c>
    </row>
    <row r="15" spans="2:4" x14ac:dyDescent="0.3">
      <c r="B15" s="46">
        <v>10</v>
      </c>
      <c r="C15" s="44">
        <f>SUM('PXCS - Results'!M34:M36)</f>
        <v>-0.99900000000000011</v>
      </c>
      <c r="D15" s="45">
        <f t="shared" si="0"/>
        <v>-2.6600040000000007</v>
      </c>
    </row>
    <row r="16" spans="2:4" x14ac:dyDescent="0.3">
      <c r="B16" s="46">
        <v>11</v>
      </c>
      <c r="C16" s="44">
        <f>SUM('PXCS - Results'!M37:M39)</f>
        <v>4.0659299999999998</v>
      </c>
      <c r="D16" s="45">
        <f t="shared" si="0"/>
        <v>1.4059259999999991</v>
      </c>
    </row>
    <row r="17" spans="2:4" x14ac:dyDescent="0.3">
      <c r="B17" s="46">
        <v>12</v>
      </c>
      <c r="C17" s="44">
        <f>SUM('PXCS - Results'!M40:M42)</f>
        <v>5.5344599999999993</v>
      </c>
      <c r="D17" s="45">
        <f t="shared" si="0"/>
        <v>6.9403859999999984</v>
      </c>
    </row>
    <row r="18" spans="2:4" x14ac:dyDescent="0.3">
      <c r="B18" s="46">
        <v>13</v>
      </c>
      <c r="C18" s="44">
        <f>SUM('PXCS - Results'!M43:M45)</f>
        <v>-0.99900000000000011</v>
      </c>
      <c r="D18" s="45">
        <f t="shared" si="0"/>
        <v>5.9413859999999978</v>
      </c>
    </row>
    <row r="19" spans="2:4" x14ac:dyDescent="0.3">
      <c r="B19" s="46">
        <v>14</v>
      </c>
      <c r="C19" s="44">
        <f>SUM('PXCS - Results'!M46:M48)</f>
        <v>-0.99900000000000011</v>
      </c>
      <c r="D19" s="45">
        <f t="shared" si="0"/>
        <v>4.9423859999999973</v>
      </c>
    </row>
    <row r="20" spans="2:4" x14ac:dyDescent="0.3">
      <c r="B20" s="46">
        <v>15</v>
      </c>
      <c r="C20" s="44">
        <f>SUM('PXCS - Results'!M49:M51)</f>
        <v>1.4878439999999999</v>
      </c>
      <c r="D20" s="45">
        <f t="shared" si="0"/>
        <v>6.4302299999999972</v>
      </c>
    </row>
    <row r="21" spans="2:4" x14ac:dyDescent="0.3">
      <c r="B21" s="46">
        <v>16</v>
      </c>
      <c r="C21" s="44">
        <f>SUM('PXCS - Results'!M52:M54)</f>
        <v>-0.99900000000000011</v>
      </c>
      <c r="D21" s="45">
        <f t="shared" si="0"/>
        <v>5.4312299999999976</v>
      </c>
    </row>
    <row r="22" spans="2:4" x14ac:dyDescent="0.3">
      <c r="B22" s="46">
        <v>17</v>
      </c>
      <c r="C22" s="44">
        <f>SUM('PXCS - Results'!M55:M57)</f>
        <v>1.8141839999999998</v>
      </c>
      <c r="D22" s="45">
        <f t="shared" si="0"/>
        <v>7.2454139999999976</v>
      </c>
    </row>
    <row r="23" spans="2:4" x14ac:dyDescent="0.3">
      <c r="B23" s="46">
        <v>18</v>
      </c>
      <c r="C23" s="44">
        <f>SUM('PXCS - Results'!M58:M60)</f>
        <v>1.1615040000000001</v>
      </c>
      <c r="D23" s="45">
        <f t="shared" si="0"/>
        <v>8.4069179999999974</v>
      </c>
    </row>
    <row r="24" spans="2:4" x14ac:dyDescent="0.3">
      <c r="B24" s="46">
        <v>19</v>
      </c>
      <c r="C24" s="44">
        <f>SUM('PXCS - Results'!M61:M63)</f>
        <v>-0.99900000000000011</v>
      </c>
      <c r="D24" s="45">
        <f t="shared" si="0"/>
        <v>7.4079179999999969</v>
      </c>
    </row>
    <row r="25" spans="2:4" x14ac:dyDescent="0.3">
      <c r="B25" s="46">
        <v>20</v>
      </c>
      <c r="C25" s="44">
        <f>SUM('PXCS - Results'!M64:M66)</f>
        <v>-0.99900000000000011</v>
      </c>
      <c r="D25" s="45">
        <f t="shared" si="0"/>
        <v>6.4089179999999963</v>
      </c>
    </row>
    <row r="26" spans="2:4" x14ac:dyDescent="0.3">
      <c r="B26" s="46">
        <v>21</v>
      </c>
      <c r="C26" s="44">
        <f>SUM('PXCS - Results'!M67:M69)</f>
        <v>-0.99900000000000011</v>
      </c>
      <c r="D26" s="45">
        <f t="shared" si="0"/>
        <v>5.4099179999999958</v>
      </c>
    </row>
    <row r="27" spans="2:4" x14ac:dyDescent="0.3">
      <c r="B27" s="46">
        <v>22</v>
      </c>
      <c r="C27" s="44">
        <f>SUM('PXCS - Results'!M70:M72)</f>
        <v>-0.99900000000000011</v>
      </c>
      <c r="D27" s="45">
        <f t="shared" si="0"/>
        <v>4.4109179999999952</v>
      </c>
    </row>
    <row r="28" spans="2:4" x14ac:dyDescent="0.3">
      <c r="B28" s="46">
        <v>23</v>
      </c>
      <c r="C28" s="44">
        <f>SUM('PXCS - Results'!M73:M75)</f>
        <v>1.4878439999999999</v>
      </c>
      <c r="D28" s="45">
        <f t="shared" si="0"/>
        <v>5.8987619999999952</v>
      </c>
    </row>
    <row r="29" spans="2:4" x14ac:dyDescent="0.3">
      <c r="B29" s="46">
        <v>24</v>
      </c>
      <c r="C29" s="44">
        <f>SUM('PXCS - Results'!M76:M78)</f>
        <v>1.226772</v>
      </c>
      <c r="D29" s="45">
        <f t="shared" si="0"/>
        <v>7.1255339999999947</v>
      </c>
    </row>
    <row r="30" spans="2:4" x14ac:dyDescent="0.3">
      <c r="B30" s="46">
        <v>25</v>
      </c>
      <c r="C30" s="44">
        <f>SUM('PXCS - Results'!M79:M81)</f>
        <v>-0.99900000000000011</v>
      </c>
      <c r="D30" s="45">
        <f t="shared" si="0"/>
        <v>6.1265339999999942</v>
      </c>
    </row>
    <row r="31" spans="2:4" x14ac:dyDescent="0.3">
      <c r="B31" s="46">
        <v>26</v>
      </c>
      <c r="C31" s="44">
        <f>SUM('PXCS - Results'!M82:M84)</f>
        <v>-0.99900000000000011</v>
      </c>
      <c r="D31" s="45">
        <f t="shared" si="0"/>
        <v>5.1275339999999936</v>
      </c>
    </row>
    <row r="32" spans="2:4" x14ac:dyDescent="0.3">
      <c r="B32" s="46">
        <v>27</v>
      </c>
      <c r="C32" s="44">
        <f>SUM('PXCS - Results'!M85:M87)</f>
        <v>2.5973999999999999</v>
      </c>
      <c r="D32" s="45">
        <f t="shared" si="0"/>
        <v>7.724933999999994</v>
      </c>
    </row>
    <row r="33" spans="2:4" x14ac:dyDescent="0.3">
      <c r="B33" s="46">
        <v>28</v>
      </c>
      <c r="C33" s="44">
        <f>SUM('PXCS - Results'!M88:M90)</f>
        <v>2.0099879999999994</v>
      </c>
      <c r="D33" s="45">
        <f t="shared" si="0"/>
        <v>9.7349219999999939</v>
      </c>
    </row>
    <row r="34" spans="2:4" x14ac:dyDescent="0.3">
      <c r="B34" s="46">
        <v>29</v>
      </c>
      <c r="C34" s="44">
        <f>SUM('PXCS - Results'!M91:M93)</f>
        <v>1.1615040000000001</v>
      </c>
      <c r="D34" s="45">
        <f t="shared" si="0"/>
        <v>10.896425999999995</v>
      </c>
    </row>
    <row r="35" spans="2:4" x14ac:dyDescent="0.3">
      <c r="B35" s="46">
        <v>30</v>
      </c>
      <c r="C35" s="44">
        <f>SUM('PXCS - Results'!M94:M96)</f>
        <v>-0.99900000000000011</v>
      </c>
      <c r="D35" s="45">
        <f t="shared" si="0"/>
        <v>9.8974259999999941</v>
      </c>
    </row>
    <row r="36" spans="2:4" x14ac:dyDescent="0.3">
      <c r="B36" s="46">
        <v>31</v>
      </c>
      <c r="C36" s="44">
        <f>SUM('PXCS - Results'!M97:M99)</f>
        <v>-0.99900000000000011</v>
      </c>
      <c r="D36" s="45">
        <f t="shared" ref="D36:D57" si="1">D35+C36</f>
        <v>8.8984259999999935</v>
      </c>
    </row>
    <row r="37" spans="2:4" x14ac:dyDescent="0.3">
      <c r="B37" s="46">
        <v>32</v>
      </c>
      <c r="C37" s="44">
        <f>SUM('PXCS - Results'!M100:M102)</f>
        <v>-0.99900000000000011</v>
      </c>
      <c r="D37" s="45">
        <f t="shared" si="1"/>
        <v>7.899425999999993</v>
      </c>
    </row>
    <row r="38" spans="2:4" x14ac:dyDescent="0.3">
      <c r="B38" s="46">
        <v>33</v>
      </c>
      <c r="C38" s="44">
        <f>SUM('PXCS - Results'!M103:M105)</f>
        <v>2.4342299999999999</v>
      </c>
      <c r="D38" s="45">
        <f t="shared" si="1"/>
        <v>10.333655999999992</v>
      </c>
    </row>
    <row r="39" spans="2:4" x14ac:dyDescent="0.3">
      <c r="B39" s="46">
        <v>34</v>
      </c>
      <c r="C39" s="44">
        <f>SUM('PXCS - Results'!M106:M108)</f>
        <v>1.4878439999999999</v>
      </c>
      <c r="D39" s="45">
        <f t="shared" si="1"/>
        <v>11.821499999999993</v>
      </c>
    </row>
    <row r="40" spans="2:4" x14ac:dyDescent="0.3">
      <c r="B40" s="46">
        <v>35</v>
      </c>
      <c r="C40" s="44">
        <f>SUM('PXCS - Results'!M109:M111)</f>
        <v>-0.99900000000000011</v>
      </c>
      <c r="D40" s="45">
        <f t="shared" si="1"/>
        <v>10.822499999999993</v>
      </c>
    </row>
    <row r="41" spans="2:4" x14ac:dyDescent="0.3">
      <c r="B41" s="46">
        <v>36</v>
      </c>
      <c r="C41" s="44">
        <f>SUM('PXCS - Results'!M112:M114)</f>
        <v>1.1615040000000001</v>
      </c>
      <c r="D41" s="45">
        <f t="shared" si="1"/>
        <v>11.984003999999993</v>
      </c>
    </row>
    <row r="42" spans="2:4" x14ac:dyDescent="0.3">
      <c r="B42" s="46">
        <v>37</v>
      </c>
      <c r="C42" s="44">
        <f>SUM('PXCS - Results'!M115:M117)</f>
        <v>2.1405239999999996</v>
      </c>
      <c r="D42" s="45">
        <f t="shared" si="1"/>
        <v>14.124527999999993</v>
      </c>
    </row>
    <row r="43" spans="2:4" x14ac:dyDescent="0.3">
      <c r="B43" s="46">
        <v>38</v>
      </c>
      <c r="C43" s="44">
        <f>SUM('PXCS - Results'!M118:M120)</f>
        <v>-0.99900000000000011</v>
      </c>
      <c r="D43" s="45">
        <f t="shared" si="1"/>
        <v>13.125527999999992</v>
      </c>
    </row>
    <row r="44" spans="2:4" x14ac:dyDescent="0.3">
      <c r="B44" s="46">
        <v>39</v>
      </c>
      <c r="C44" s="44">
        <f>SUM('PXCS - Results'!M121:M123)</f>
        <v>1.1615040000000001</v>
      </c>
      <c r="D44" s="45">
        <f t="shared" si="1"/>
        <v>14.287031999999993</v>
      </c>
    </row>
    <row r="45" spans="2:4" x14ac:dyDescent="0.3">
      <c r="B45" s="46">
        <v>40</v>
      </c>
      <c r="C45" s="44">
        <f>SUM('PXCS - Results'!M124:M126)</f>
        <v>2.2710599999999999</v>
      </c>
      <c r="D45" s="45">
        <f t="shared" si="1"/>
        <v>16.558091999999991</v>
      </c>
    </row>
    <row r="46" spans="2:4" x14ac:dyDescent="0.3">
      <c r="B46" s="46">
        <v>41</v>
      </c>
      <c r="C46" s="44">
        <f>SUM('PXCS - Results'!M127:M129)</f>
        <v>2.4342299999999999</v>
      </c>
      <c r="D46" s="45">
        <f t="shared" si="1"/>
        <v>18.992321999999991</v>
      </c>
    </row>
    <row r="47" spans="2:4" x14ac:dyDescent="0.3">
      <c r="B47" s="46">
        <v>42</v>
      </c>
      <c r="C47" s="44">
        <f>SUM('PXCS - Results'!M130:M132)</f>
        <v>0</v>
      </c>
      <c r="D47" s="45">
        <f t="shared" si="1"/>
        <v>18.992321999999991</v>
      </c>
    </row>
    <row r="48" spans="2:4" x14ac:dyDescent="0.3">
      <c r="B48" s="46">
        <v>43</v>
      </c>
      <c r="C48" s="44">
        <f>SUM('PXCS - Results'!M133:M135)</f>
        <v>0</v>
      </c>
      <c r="D48" s="45">
        <f t="shared" si="1"/>
        <v>18.992321999999991</v>
      </c>
    </row>
    <row r="49" spans="2:4" x14ac:dyDescent="0.3">
      <c r="B49" s="46">
        <v>44</v>
      </c>
      <c r="C49" s="44">
        <f>SUM('PXCS - Results'!M136:M138)</f>
        <v>0</v>
      </c>
      <c r="D49" s="45">
        <f t="shared" si="1"/>
        <v>18.992321999999991</v>
      </c>
    </row>
    <row r="50" spans="2:4" x14ac:dyDescent="0.3">
      <c r="B50" s="46">
        <v>45</v>
      </c>
      <c r="C50" s="44">
        <f>SUM('PXCS - Results'!M139:M141)</f>
        <v>0</v>
      </c>
      <c r="D50" s="45">
        <f t="shared" si="1"/>
        <v>18.992321999999991</v>
      </c>
    </row>
    <row r="51" spans="2:4" x14ac:dyDescent="0.3">
      <c r="B51" s="46">
        <v>46</v>
      </c>
      <c r="C51" s="44">
        <f>SUM('PXCS - Results'!M142:M144)</f>
        <v>0</v>
      </c>
      <c r="D51" s="45">
        <f t="shared" si="1"/>
        <v>18.992321999999991</v>
      </c>
    </row>
    <row r="52" spans="2:4" x14ac:dyDescent="0.3">
      <c r="B52" s="46">
        <v>47</v>
      </c>
      <c r="C52" s="44">
        <f>SUM('PXCS - Results'!M145:M147)</f>
        <v>0</v>
      </c>
      <c r="D52" s="45">
        <f t="shared" si="1"/>
        <v>18.992321999999991</v>
      </c>
    </row>
    <row r="53" spans="2:4" x14ac:dyDescent="0.3">
      <c r="B53" s="46">
        <v>48</v>
      </c>
      <c r="C53" s="44">
        <f>SUM('PXCS - Results'!M148:M150)</f>
        <v>0</v>
      </c>
      <c r="D53" s="45">
        <f t="shared" si="1"/>
        <v>18.992321999999991</v>
      </c>
    </row>
    <row r="54" spans="2:4" x14ac:dyDescent="0.3">
      <c r="B54" s="46">
        <v>49</v>
      </c>
      <c r="C54" s="44">
        <f>SUM('PXCS - Results'!M151:M153)</f>
        <v>0</v>
      </c>
      <c r="D54" s="45">
        <f t="shared" si="1"/>
        <v>18.992321999999991</v>
      </c>
    </row>
    <row r="55" spans="2:4" x14ac:dyDescent="0.3">
      <c r="B55" s="46">
        <v>50</v>
      </c>
      <c r="C55" s="44">
        <f>SUM('PXCS - Results'!M154:M156)</f>
        <v>0</v>
      </c>
      <c r="D55" s="45">
        <f t="shared" si="1"/>
        <v>18.992321999999991</v>
      </c>
    </row>
    <row r="56" spans="2:4" x14ac:dyDescent="0.3">
      <c r="B56" s="46">
        <v>51</v>
      </c>
      <c r="C56" s="44">
        <f>SUM('PXCS - Results'!M157:M159)</f>
        <v>0</v>
      </c>
      <c r="D56" s="45">
        <f t="shared" si="1"/>
        <v>18.992321999999991</v>
      </c>
    </row>
    <row r="57" spans="2:4" x14ac:dyDescent="0.3">
      <c r="B57" s="46">
        <v>52</v>
      </c>
      <c r="C57" s="44">
        <f>SUM('PXCS - Results'!M160:M162)</f>
        <v>0</v>
      </c>
      <c r="D57" s="45">
        <f t="shared" si="1"/>
        <v>18.992321999999991</v>
      </c>
    </row>
    <row r="58" spans="2:4" x14ac:dyDescent="0.3">
      <c r="B58" s="46">
        <v>53</v>
      </c>
      <c r="C58" s="44">
        <f>SUM('PXCS - Results'!M161:M163)</f>
        <v>0</v>
      </c>
      <c r="D58" s="45">
        <f t="shared" ref="D58:D66" si="2">D57+C58</f>
        <v>18.992321999999991</v>
      </c>
    </row>
    <row r="59" spans="2:4" x14ac:dyDescent="0.3">
      <c r="B59" s="46">
        <v>54</v>
      </c>
      <c r="C59" s="44">
        <f>SUM('PXCS - Results'!M162:M164)</f>
        <v>0</v>
      </c>
      <c r="D59" s="45">
        <f t="shared" si="2"/>
        <v>18.992321999999991</v>
      </c>
    </row>
    <row r="60" spans="2:4" x14ac:dyDescent="0.3">
      <c r="B60" s="46">
        <v>55</v>
      </c>
      <c r="C60" s="44">
        <f>SUM('PXCS - Results'!M163:M165)</f>
        <v>0</v>
      </c>
      <c r="D60" s="45">
        <f t="shared" si="2"/>
        <v>18.992321999999991</v>
      </c>
    </row>
    <row r="61" spans="2:4" x14ac:dyDescent="0.3">
      <c r="B61" s="46">
        <v>56</v>
      </c>
      <c r="C61" s="44">
        <f>SUM('PXCS - Results'!M164:M166)</f>
        <v>0</v>
      </c>
      <c r="D61" s="45">
        <f t="shared" si="2"/>
        <v>18.992321999999991</v>
      </c>
    </row>
    <row r="62" spans="2:4" x14ac:dyDescent="0.3">
      <c r="B62" s="46">
        <v>57</v>
      </c>
      <c r="C62" s="44">
        <f>SUM('PXCS - Results'!M165:M167)</f>
        <v>0</v>
      </c>
      <c r="D62" s="45">
        <f t="shared" si="2"/>
        <v>18.992321999999991</v>
      </c>
    </row>
    <row r="63" spans="2:4" x14ac:dyDescent="0.3">
      <c r="B63" s="46">
        <v>58</v>
      </c>
      <c r="C63" s="44">
        <f>SUM('PXCS - Results'!M166:M168)</f>
        <v>0</v>
      </c>
      <c r="D63" s="45">
        <f t="shared" si="2"/>
        <v>18.992321999999991</v>
      </c>
    </row>
    <row r="64" spans="2:4" x14ac:dyDescent="0.3">
      <c r="B64" s="46">
        <v>59</v>
      </c>
      <c r="C64" s="44">
        <f>SUM('PXCS - Results'!M167:M169)</f>
        <v>0</v>
      </c>
      <c r="D64" s="45">
        <f t="shared" si="2"/>
        <v>18.992321999999991</v>
      </c>
    </row>
    <row r="65" spans="2:4" x14ac:dyDescent="0.3">
      <c r="B65" s="46">
        <v>60</v>
      </c>
      <c r="C65" s="44">
        <f>SUM('PXCS - Results'!M168:M170)</f>
        <v>0</v>
      </c>
      <c r="D65" s="45">
        <f t="shared" si="2"/>
        <v>18.992321999999991</v>
      </c>
    </row>
    <row r="66" spans="2:4" x14ac:dyDescent="0.3">
      <c r="B66" s="46">
        <v>61</v>
      </c>
      <c r="C66" s="44">
        <f>SUM('PXCS - Results'!M169:M171)</f>
        <v>0</v>
      </c>
      <c r="D66" s="45">
        <f t="shared" si="2"/>
        <v>18.992321999999991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ANTE-POST</vt:lpstr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2026-07-01T09:13:37Z</dcterms:modified>
</cp:coreProperties>
</file>