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+xml"/>
  <Override PartName="/xl/comments2.xml" ContentType="application/vnd.openxmlformats-officedocument.spreadsheetml.comments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ProTrader\ProTrader\Football Trading Club\Premier\Results\"/>
    </mc:Choice>
  </mc:AlternateContent>
  <xr:revisionPtr revIDLastSave="0" documentId="13_ncr:1_{BF63EFE0-A4F7-4850-A9F7-5197E0FE2E9D}" xr6:coauthVersionLast="47" xr6:coauthVersionMax="47" xr10:uidLastSave="{00000000-0000-0000-0000-000000000000}"/>
  <bookViews>
    <workbookView xWindow="-108" yWindow="-108" windowWidth="23256" windowHeight="12816" tabRatio="870" xr2:uid="{00000000-000D-0000-FFFF-FFFF00000000}"/>
  </bookViews>
  <sheets>
    <sheet name="FTR - Results" sheetId="3" r:id="rId1"/>
    <sheet name="FTR - Chart" sheetId="4" r:id="rId2"/>
    <sheet name="PGX5 - Results" sheetId="1" r:id="rId3"/>
    <sheet name="PGX5 - CHART" sheetId="2" r:id="rId4"/>
    <sheet name="PXCS - Results" sheetId="5" r:id="rId5"/>
    <sheet name="PXCS - CHART" sheetId="6" r:id="rId6"/>
  </sheets>
  <definedNames>
    <definedName name="_xlnm._FilterDatabase" localSheetId="0" hidden="1">'FTR - Results'!$B$6:$N$37</definedName>
    <definedName name="_xlnm._FilterDatabase" localSheetId="2" hidden="1">'PGX5 - Results'!$B$6:$O$13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57" i="6" l="1"/>
  <c r="C56" i="6"/>
  <c r="C55" i="6"/>
  <c r="C54" i="6"/>
  <c r="C53" i="6"/>
  <c r="C52" i="6"/>
  <c r="C51" i="6"/>
  <c r="C50" i="6"/>
  <c r="C49" i="6"/>
  <c r="H4" i="5"/>
  <c r="D49" i="6"/>
  <c r="M163" i="5"/>
  <c r="L163" i="5"/>
  <c r="K163" i="5"/>
  <c r="H163" i="5"/>
  <c r="L162" i="5"/>
  <c r="K162" i="5"/>
  <c r="M162" i="5" s="1"/>
  <c r="K161" i="5"/>
  <c r="L160" i="5"/>
  <c r="K160" i="5"/>
  <c r="L159" i="5"/>
  <c r="K159" i="5"/>
  <c r="M159" i="5" s="1"/>
  <c r="L158" i="5"/>
  <c r="K158" i="5"/>
  <c r="M158" i="5" s="1"/>
  <c r="K157" i="5"/>
  <c r="L156" i="5"/>
  <c r="K156" i="5"/>
  <c r="M156" i="5" s="1"/>
  <c r="L155" i="5"/>
  <c r="M155" i="5" s="1"/>
  <c r="K155" i="5"/>
  <c r="L154" i="5"/>
  <c r="K154" i="5"/>
  <c r="M154" i="5" s="1"/>
  <c r="L153" i="5"/>
  <c r="K153" i="5"/>
  <c r="K152" i="5"/>
  <c r="L151" i="5"/>
  <c r="K151" i="5"/>
  <c r="M151" i="5" s="1"/>
  <c r="L150" i="5"/>
  <c r="K150" i="5"/>
  <c r="M150" i="5" s="1"/>
  <c r="L149" i="5"/>
  <c r="K149" i="5"/>
  <c r="K148" i="5"/>
  <c r="L148" i="5" s="1"/>
  <c r="M148" i="5" s="1"/>
  <c r="L147" i="5"/>
  <c r="K147" i="5"/>
  <c r="M147" i="5" s="1"/>
  <c r="L146" i="5"/>
  <c r="K146" i="5"/>
  <c r="M146" i="5" s="1"/>
  <c r="L145" i="5"/>
  <c r="K145" i="5"/>
  <c r="M145" i="5" s="1"/>
  <c r="L144" i="5"/>
  <c r="K144" i="5"/>
  <c r="M144" i="5" s="1"/>
  <c r="L143" i="5"/>
  <c r="K143" i="5"/>
  <c r="M143" i="5" s="1"/>
  <c r="K142" i="5"/>
  <c r="K141" i="5"/>
  <c r="L141" i="5" s="1"/>
  <c r="M141" i="5" s="1"/>
  <c r="L140" i="5"/>
  <c r="M140" i="5" s="1"/>
  <c r="K140" i="5"/>
  <c r="L139" i="5"/>
  <c r="K139" i="5"/>
  <c r="M139" i="5" s="1"/>
  <c r="L138" i="5"/>
  <c r="K138" i="5"/>
  <c r="M138" i="5" s="1"/>
  <c r="L137" i="5"/>
  <c r="K137" i="5"/>
  <c r="L136" i="5"/>
  <c r="M136" i="5" s="1"/>
  <c r="K136" i="5"/>
  <c r="L135" i="5"/>
  <c r="K135" i="5"/>
  <c r="M135" i="5" s="1"/>
  <c r="L134" i="5"/>
  <c r="K134" i="5"/>
  <c r="M134" i="5" s="1"/>
  <c r="L133" i="5"/>
  <c r="K133" i="5"/>
  <c r="M133" i="5" s="1"/>
  <c r="L132" i="5"/>
  <c r="K132" i="5"/>
  <c r="L131" i="5"/>
  <c r="K131" i="5"/>
  <c r="M131" i="5" s="1"/>
  <c r="L130" i="5"/>
  <c r="K130" i="5"/>
  <c r="M130" i="5" s="1"/>
  <c r="L129" i="5"/>
  <c r="K129" i="5"/>
  <c r="L128" i="5"/>
  <c r="K128" i="5"/>
  <c r="M128" i="5" s="1"/>
  <c r="K127" i="5"/>
  <c r="L126" i="5"/>
  <c r="K126" i="5"/>
  <c r="M126" i="5" s="1"/>
  <c r="K125" i="5"/>
  <c r="L125" i="5" s="1"/>
  <c r="M125" i="5" s="1"/>
  <c r="L124" i="5"/>
  <c r="K124" i="5"/>
  <c r="K123" i="5"/>
  <c r="L122" i="5"/>
  <c r="K122" i="5"/>
  <c r="M122" i="5" s="1"/>
  <c r="L121" i="5"/>
  <c r="K121" i="5"/>
  <c r="M121" i="5" s="1"/>
  <c r="L120" i="5"/>
  <c r="K120" i="5"/>
  <c r="L119" i="5"/>
  <c r="K119" i="5"/>
  <c r="M119" i="5" s="1"/>
  <c r="L118" i="5"/>
  <c r="K118" i="5"/>
  <c r="M118" i="5" s="1"/>
  <c r="L117" i="5"/>
  <c r="M117" i="5" s="1"/>
  <c r="K117" i="5"/>
  <c r="L116" i="5"/>
  <c r="K116" i="5"/>
  <c r="L115" i="5"/>
  <c r="K115" i="5"/>
  <c r="M115" i="5" s="1"/>
  <c r="L114" i="5"/>
  <c r="K114" i="5"/>
  <c r="M114" i="5" s="1"/>
  <c r="L113" i="5"/>
  <c r="M113" i="5" s="1"/>
  <c r="K113" i="5"/>
  <c r="K112" i="5"/>
  <c r="L112" i="5" s="1"/>
  <c r="M112" i="5" s="1"/>
  <c r="L111" i="5"/>
  <c r="K111" i="5"/>
  <c r="M111" i="5" s="1"/>
  <c r="L110" i="5"/>
  <c r="K110" i="5"/>
  <c r="M110" i="5" s="1"/>
  <c r="K109" i="5"/>
  <c r="L108" i="5"/>
  <c r="K108" i="5"/>
  <c r="M108" i="5" s="1"/>
  <c r="L107" i="5"/>
  <c r="K107" i="5"/>
  <c r="M107" i="5" s="1"/>
  <c r="L106" i="5"/>
  <c r="M106" i="5" s="1"/>
  <c r="K106" i="5"/>
  <c r="L105" i="5"/>
  <c r="K105" i="5"/>
  <c r="L104" i="5"/>
  <c r="K104" i="5"/>
  <c r="L103" i="5"/>
  <c r="K103" i="5"/>
  <c r="M103" i="5" s="1"/>
  <c r="L102" i="5"/>
  <c r="K102" i="5"/>
  <c r="L101" i="5"/>
  <c r="K101" i="5"/>
  <c r="L100" i="5"/>
  <c r="K100" i="5"/>
  <c r="L99" i="5"/>
  <c r="K99" i="5"/>
  <c r="M99" i="5" s="1"/>
  <c r="L98" i="5"/>
  <c r="K98" i="5"/>
  <c r="M98" i="5" s="1"/>
  <c r="L97" i="5"/>
  <c r="K97" i="5"/>
  <c r="M97" i="5" s="1"/>
  <c r="L96" i="5"/>
  <c r="K96" i="5"/>
  <c r="M96" i="5" s="1"/>
  <c r="L95" i="5"/>
  <c r="M95" i="5" s="1"/>
  <c r="K95" i="5"/>
  <c r="K94" i="5"/>
  <c r="L94" i="5" s="1"/>
  <c r="M94" i="5" s="1"/>
  <c r="L93" i="5"/>
  <c r="K93" i="5"/>
  <c r="L92" i="5"/>
  <c r="K92" i="5"/>
  <c r="K91" i="5"/>
  <c r="L90" i="5"/>
  <c r="K90" i="5"/>
  <c r="L89" i="5"/>
  <c r="K89" i="5"/>
  <c r="L88" i="5"/>
  <c r="K88" i="5"/>
  <c r="L87" i="5"/>
  <c r="K87" i="5"/>
  <c r="M87" i="5" s="1"/>
  <c r="K86" i="5"/>
  <c r="L85" i="5"/>
  <c r="K85" i="5"/>
  <c r="M85" i="5" s="1"/>
  <c r="L84" i="5"/>
  <c r="K84" i="5"/>
  <c r="M84" i="5" s="1"/>
  <c r="L83" i="5"/>
  <c r="K83" i="5"/>
  <c r="M83" i="5" s="1"/>
  <c r="L82" i="5"/>
  <c r="K82" i="5"/>
  <c r="M82" i="5" s="1"/>
  <c r="L81" i="5"/>
  <c r="K81" i="5"/>
  <c r="L80" i="5"/>
  <c r="K80" i="5"/>
  <c r="L79" i="5"/>
  <c r="K79" i="5"/>
  <c r="K78" i="5"/>
  <c r="L77" i="5"/>
  <c r="K77" i="5"/>
  <c r="L76" i="5"/>
  <c r="K76" i="5"/>
  <c r="K75" i="5"/>
  <c r="L75" i="5" s="1"/>
  <c r="M75" i="5" s="1"/>
  <c r="L74" i="5"/>
  <c r="K74" i="5"/>
  <c r="L73" i="5"/>
  <c r="K73" i="5"/>
  <c r="M73" i="5" s="1"/>
  <c r="L72" i="5"/>
  <c r="K72" i="5"/>
  <c r="M72" i="5" s="1"/>
  <c r="L71" i="5"/>
  <c r="K71" i="5"/>
  <c r="M71" i="5" s="1"/>
  <c r="L70" i="5"/>
  <c r="K70" i="5"/>
  <c r="M70" i="5" s="1"/>
  <c r="L69" i="5"/>
  <c r="K69" i="5"/>
  <c r="L68" i="5"/>
  <c r="K68" i="5"/>
  <c r="L67" i="5"/>
  <c r="K67" i="5"/>
  <c r="L66" i="5"/>
  <c r="K66" i="5"/>
  <c r="M66" i="5" s="1"/>
  <c r="L65" i="5"/>
  <c r="K65" i="5"/>
  <c r="L64" i="5"/>
  <c r="K64" i="5"/>
  <c r="M63" i="5"/>
  <c r="L63" i="5"/>
  <c r="K63" i="5"/>
  <c r="L62" i="5"/>
  <c r="K62" i="5"/>
  <c r="M62" i="5" s="1"/>
  <c r="L61" i="5"/>
  <c r="K61" i="5"/>
  <c r="M61" i="5" s="1"/>
  <c r="L60" i="5"/>
  <c r="K60" i="5"/>
  <c r="M60" i="5" s="1"/>
  <c r="L59" i="5"/>
  <c r="K59" i="5"/>
  <c r="M59" i="5" s="1"/>
  <c r="K58" i="5"/>
  <c r="L58" i="5" s="1"/>
  <c r="M58" i="5" s="1"/>
  <c r="L57" i="5"/>
  <c r="K57" i="5"/>
  <c r="L56" i="5"/>
  <c r="K56" i="5"/>
  <c r="L55" i="5"/>
  <c r="K55" i="5"/>
  <c r="L54" i="5"/>
  <c r="K54" i="5"/>
  <c r="M54" i="5" s="1"/>
  <c r="L53" i="5"/>
  <c r="K53" i="5"/>
  <c r="L52" i="5"/>
  <c r="K52" i="5"/>
  <c r="M51" i="5"/>
  <c r="L51" i="5"/>
  <c r="K51" i="5"/>
  <c r="K50" i="5"/>
  <c r="L49" i="5"/>
  <c r="K49" i="5"/>
  <c r="M49" i="5" s="1"/>
  <c r="L48" i="5"/>
  <c r="K48" i="5"/>
  <c r="M48" i="5" s="1"/>
  <c r="L47" i="5"/>
  <c r="K47" i="5"/>
  <c r="M47" i="5" s="1"/>
  <c r="L46" i="5"/>
  <c r="K46" i="5"/>
  <c r="M46" i="5" s="1"/>
  <c r="L45" i="5"/>
  <c r="K45" i="5"/>
  <c r="L44" i="5"/>
  <c r="M44" i="5" s="1"/>
  <c r="K44" i="5"/>
  <c r="L43" i="5"/>
  <c r="K43" i="5"/>
  <c r="M43" i="5" s="1"/>
  <c r="I17" i="1"/>
  <c r="I4" i="3"/>
  <c r="L36" i="3"/>
  <c r="L35" i="3"/>
  <c r="M34" i="3"/>
  <c r="L34" i="3"/>
  <c r="N34" i="3" s="1"/>
  <c r="L33" i="3"/>
  <c r="L32" i="3"/>
  <c r="N31" i="3"/>
  <c r="M31" i="3"/>
  <c r="L31" i="3"/>
  <c r="M30" i="3"/>
  <c r="L30" i="3"/>
  <c r="N30" i="3" s="1"/>
  <c r="M29" i="3"/>
  <c r="L29" i="3"/>
  <c r="N29" i="3" s="1"/>
  <c r="M28" i="3"/>
  <c r="L28" i="3"/>
  <c r="N28" i="3" s="1"/>
  <c r="M27" i="3"/>
  <c r="L27" i="3"/>
  <c r="N27" i="3" s="1"/>
  <c r="M26" i="3"/>
  <c r="N26" i="3" s="1"/>
  <c r="L26" i="3"/>
  <c r="L25" i="3"/>
  <c r="L24" i="3"/>
  <c r="L23" i="3"/>
  <c r="M23" i="3" s="1"/>
  <c r="N23" i="3" s="1"/>
  <c r="L22" i="3"/>
  <c r="M21" i="3"/>
  <c r="L21" i="3"/>
  <c r="N21" i="3" s="1"/>
  <c r="L20" i="3"/>
  <c r="M19" i="3"/>
  <c r="L19" i="3"/>
  <c r="N19" i="3" s="1"/>
  <c r="M18" i="3"/>
  <c r="N18" i="3" s="1"/>
  <c r="L18" i="3"/>
  <c r="L17" i="3"/>
  <c r="I14" i="1"/>
  <c r="I7" i="1"/>
  <c r="I4" i="1"/>
  <c r="D50" i="6" l="1"/>
  <c r="D51" i="6" s="1"/>
  <c r="D52" i="6" s="1"/>
  <c r="D53" i="6" s="1"/>
  <c r="D54" i="6" s="1"/>
  <c r="D55" i="6" s="1"/>
  <c r="D56" i="6" s="1"/>
  <c r="D57" i="6"/>
  <c r="M129" i="5"/>
  <c r="L152" i="5"/>
  <c r="M152" i="5" s="1"/>
  <c r="M52" i="5"/>
  <c r="M56" i="5"/>
  <c r="M64" i="5"/>
  <c r="M80" i="5"/>
  <c r="M149" i="5"/>
  <c r="M160" i="5"/>
  <c r="M69" i="5"/>
  <c r="M81" i="5"/>
  <c r="M88" i="5"/>
  <c r="M100" i="5"/>
  <c r="L157" i="5"/>
  <c r="M157" i="5" s="1"/>
  <c r="M89" i="5"/>
  <c r="M105" i="5"/>
  <c r="M116" i="5"/>
  <c r="M45" i="5"/>
  <c r="M68" i="5"/>
  <c r="M137" i="5"/>
  <c r="M76" i="5"/>
  <c r="M92" i="5"/>
  <c r="M53" i="5"/>
  <c r="M57" i="5"/>
  <c r="M65" i="5"/>
  <c r="M104" i="5"/>
  <c r="M153" i="5"/>
  <c r="M77" i="5"/>
  <c r="M93" i="5"/>
  <c r="L161" i="5"/>
  <c r="M161" i="5" s="1"/>
  <c r="M101" i="5"/>
  <c r="M55" i="5"/>
  <c r="M67" i="5"/>
  <c r="M74" i="5"/>
  <c r="M79" i="5"/>
  <c r="M90" i="5"/>
  <c r="M102" i="5"/>
  <c r="M120" i="5"/>
  <c r="M124" i="5"/>
  <c r="M132" i="5"/>
  <c r="L86" i="5"/>
  <c r="M86" i="5" s="1"/>
  <c r="L50" i="5"/>
  <c r="M50" i="5" s="1"/>
  <c r="L91" i="5"/>
  <c r="M91" i="5" s="1"/>
  <c r="L127" i="5"/>
  <c r="M127" i="5" s="1"/>
  <c r="L123" i="5"/>
  <c r="M123" i="5" s="1"/>
  <c r="L142" i="5"/>
  <c r="M142" i="5" s="1"/>
  <c r="L78" i="5"/>
  <c r="M78" i="5" s="1"/>
  <c r="L109" i="5"/>
  <c r="M109" i="5" s="1"/>
  <c r="N32" i="3"/>
  <c r="N24" i="3"/>
  <c r="N20" i="3"/>
  <c r="N35" i="3"/>
  <c r="M24" i="3"/>
  <c r="M32" i="3"/>
  <c r="M35" i="3"/>
  <c r="M22" i="3"/>
  <c r="N22" i="3" s="1"/>
  <c r="M17" i="3"/>
  <c r="N17" i="3" s="1"/>
  <c r="M36" i="3"/>
  <c r="N36" i="3" s="1"/>
  <c r="M25" i="3"/>
  <c r="N25" i="3" s="1"/>
  <c r="M33" i="3"/>
  <c r="N33" i="3" s="1"/>
  <c r="M20" i="3"/>
  <c r="M14" i="1"/>
  <c r="I37" i="3" l="1"/>
  <c r="N35" i="1" l="1"/>
  <c r="C35" i="4" l="1"/>
  <c r="C34" i="4"/>
  <c r="L16" i="3" l="1"/>
  <c r="M16" i="3" s="1"/>
  <c r="N16" i="3" l="1"/>
  <c r="C38" i="6"/>
  <c r="C36" i="6"/>
  <c r="C41" i="6" l="1"/>
  <c r="C37" i="6"/>
  <c r="C39" i="6"/>
  <c r="C44" i="6"/>
  <c r="C47" i="6"/>
  <c r="C40" i="6"/>
  <c r="C48" i="6"/>
  <c r="C45" i="6"/>
  <c r="C42" i="6"/>
  <c r="C43" i="6"/>
  <c r="C46" i="6"/>
  <c r="H3" i="5" l="1"/>
  <c r="C7" i="5" s="1"/>
  <c r="C10" i="5" s="1"/>
  <c r="C13" i="5" s="1"/>
  <c r="I3" i="1"/>
  <c r="L8" i="3"/>
  <c r="M8" i="3" s="1"/>
  <c r="L9" i="3"/>
  <c r="M9" i="3"/>
  <c r="C16" i="5" l="1"/>
  <c r="C19" i="5" s="1"/>
  <c r="C22" i="5" s="1"/>
  <c r="C25" i="5" s="1"/>
  <c r="C28" i="5" s="1"/>
  <c r="C31" i="5" s="1"/>
  <c r="N9" i="3"/>
  <c r="N8" i="3"/>
  <c r="C34" i="5" l="1"/>
  <c r="C37" i="5" l="1"/>
  <c r="C40" i="5" s="1"/>
  <c r="K31" i="5" l="1"/>
  <c r="L31" i="5" s="1"/>
  <c r="K32" i="5"/>
  <c r="L32" i="5" s="1"/>
  <c r="K33" i="5"/>
  <c r="L33" i="5" s="1"/>
  <c r="M2" i="5"/>
  <c r="K42" i="5"/>
  <c r="L42" i="5" s="1"/>
  <c r="K41" i="5"/>
  <c r="L41" i="5" s="1"/>
  <c r="K40" i="5"/>
  <c r="L40" i="5" s="1"/>
  <c r="M40" i="5" s="1"/>
  <c r="K39" i="5"/>
  <c r="L39" i="5" s="1"/>
  <c r="K38" i="5"/>
  <c r="L38" i="5" s="1"/>
  <c r="K37" i="5"/>
  <c r="L37" i="5" s="1"/>
  <c r="L36" i="5"/>
  <c r="L35" i="5"/>
  <c r="L34" i="5"/>
  <c r="M34" i="5" s="1"/>
  <c r="K30" i="5"/>
  <c r="L30" i="5" s="1"/>
  <c r="K29" i="5"/>
  <c r="L29" i="5" s="1"/>
  <c r="K28" i="5"/>
  <c r="L27" i="5"/>
  <c r="K27" i="5"/>
  <c r="K26" i="5"/>
  <c r="L26" i="5" s="1"/>
  <c r="K25" i="5"/>
  <c r="L25" i="5" s="1"/>
  <c r="M25" i="5" s="1"/>
  <c r="K24" i="5"/>
  <c r="L24" i="5" s="1"/>
  <c r="K23" i="5"/>
  <c r="L23" i="5" s="1"/>
  <c r="K22" i="5"/>
  <c r="L22" i="5" s="1"/>
  <c r="K21" i="5"/>
  <c r="L21" i="5" s="1"/>
  <c r="L20" i="5"/>
  <c r="K20" i="5"/>
  <c r="K19" i="5"/>
  <c r="L19" i="5" s="1"/>
  <c r="K18" i="5"/>
  <c r="L18" i="5" s="1"/>
  <c r="L17" i="5"/>
  <c r="K17" i="5"/>
  <c r="K16" i="5"/>
  <c r="L16" i="5" s="1"/>
  <c r="L15" i="5"/>
  <c r="K15" i="5"/>
  <c r="L14" i="5"/>
  <c r="K14" i="5"/>
  <c r="K13" i="5"/>
  <c r="K12" i="5"/>
  <c r="L12" i="5" s="1"/>
  <c r="K11" i="5"/>
  <c r="L11" i="5" s="1"/>
  <c r="K10" i="5"/>
  <c r="L10" i="5" s="1"/>
  <c r="K9" i="5"/>
  <c r="L9" i="5" s="1"/>
  <c r="K8" i="5"/>
  <c r="L8" i="5" s="1"/>
  <c r="K7" i="5"/>
  <c r="N2" i="3"/>
  <c r="C7" i="3"/>
  <c r="C8" i="3" s="1"/>
  <c r="C9" i="3" s="1"/>
  <c r="C10" i="3" s="1"/>
  <c r="C11" i="3" s="1"/>
  <c r="C12" i="3" s="1"/>
  <c r="C13" i="3" s="1"/>
  <c r="C14" i="3" s="1"/>
  <c r="C15" i="3" s="1"/>
  <c r="C16" i="3" s="1"/>
  <c r="C17" i="3" s="1"/>
  <c r="C18" i="3" s="1"/>
  <c r="C19" i="3" s="1"/>
  <c r="C20" i="3" s="1"/>
  <c r="C21" i="3" s="1"/>
  <c r="C22" i="3" s="1"/>
  <c r="C23" i="3" s="1"/>
  <c r="C24" i="3" s="1"/>
  <c r="C25" i="3" s="1"/>
  <c r="C26" i="3" s="1"/>
  <c r="C27" i="3" s="1"/>
  <c r="C28" i="3" s="1"/>
  <c r="C29" i="3" s="1"/>
  <c r="C30" i="3" s="1"/>
  <c r="C31" i="3" s="1"/>
  <c r="C32" i="3" s="1"/>
  <c r="C33" i="3" s="1"/>
  <c r="C34" i="3" s="1"/>
  <c r="C35" i="3" s="1"/>
  <c r="C36" i="3" s="1"/>
  <c r="M31" i="5" l="1"/>
  <c r="M32" i="5"/>
  <c r="M33" i="5"/>
  <c r="M18" i="5"/>
  <c r="M20" i="5"/>
  <c r="M26" i="5"/>
  <c r="M11" i="5"/>
  <c r="M30" i="5"/>
  <c r="M10" i="5"/>
  <c r="M17" i="5"/>
  <c r="M41" i="5"/>
  <c r="M24" i="5"/>
  <c r="M35" i="5"/>
  <c r="M37" i="5"/>
  <c r="M15" i="5"/>
  <c r="M9" i="5"/>
  <c r="M12" i="5"/>
  <c r="M16" i="5"/>
  <c r="M23" i="5"/>
  <c r="M21" i="5"/>
  <c r="M29" i="5"/>
  <c r="M39" i="5"/>
  <c r="M19" i="5"/>
  <c r="M27" i="5"/>
  <c r="M36" i="5"/>
  <c r="M38" i="5"/>
  <c r="M8" i="5"/>
  <c r="M14" i="5"/>
  <c r="M22" i="5"/>
  <c r="M42" i="5"/>
  <c r="L7" i="5"/>
  <c r="L13" i="5"/>
  <c r="M13" i="5" s="1"/>
  <c r="L28" i="5"/>
  <c r="M28" i="5" s="1"/>
  <c r="C13" i="6" l="1"/>
  <c r="J2" i="5"/>
  <c r="J3" i="5" s="1"/>
  <c r="C9" i="6"/>
  <c r="C20" i="6"/>
  <c r="C22" i="6"/>
  <c r="C12" i="6"/>
  <c r="C15" i="6"/>
  <c r="C17" i="6"/>
  <c r="C30" i="6"/>
  <c r="C24" i="6"/>
  <c r="C29" i="6"/>
  <c r="C35" i="6"/>
  <c r="C8" i="6"/>
  <c r="C11" i="6"/>
  <c r="C26" i="6"/>
  <c r="C23" i="6"/>
  <c r="C31" i="6"/>
  <c r="C16" i="6"/>
  <c r="C18" i="6"/>
  <c r="C14" i="6"/>
  <c r="C10" i="6"/>
  <c r="C25" i="6"/>
  <c r="C19" i="6"/>
  <c r="C34" i="6"/>
  <c r="C28" i="6"/>
  <c r="C21" i="6"/>
  <c r="C33" i="6"/>
  <c r="C7" i="6"/>
  <c r="C32" i="6"/>
  <c r="C27" i="6"/>
  <c r="M7" i="5"/>
  <c r="C6" i="6" l="1"/>
  <c r="D6" i="6" s="1"/>
  <c r="D7" i="6" s="1"/>
  <c r="D8" i="6" s="1"/>
  <c r="D9" i="6" s="1"/>
  <c r="D10" i="6" s="1"/>
  <c r="D11" i="6" s="1"/>
  <c r="D12" i="6" s="1"/>
  <c r="D13" i="6" s="1"/>
  <c r="D14" i="6" s="1"/>
  <c r="D15" i="6" s="1"/>
  <c r="D16" i="6" s="1"/>
  <c r="D17" i="6" s="1"/>
  <c r="D18" i="6" s="1"/>
  <c r="D19" i="6" s="1"/>
  <c r="D20" i="6" s="1"/>
  <c r="D21" i="6" s="1"/>
  <c r="D22" i="6" s="1"/>
  <c r="D23" i="6" s="1"/>
  <c r="D24" i="6" s="1"/>
  <c r="D25" i="6" s="1"/>
  <c r="D26" i="6" s="1"/>
  <c r="D27" i="6" s="1"/>
  <c r="D28" i="6" s="1"/>
  <c r="D29" i="6" s="1"/>
  <c r="D30" i="6" s="1"/>
  <c r="D31" i="6" s="1"/>
  <c r="D32" i="6" s="1"/>
  <c r="D33" i="6" s="1"/>
  <c r="D34" i="6" s="1"/>
  <c r="D35" i="6" s="1"/>
  <c r="D36" i="6" s="1"/>
  <c r="D37" i="6" s="1"/>
  <c r="D38" i="6" s="1"/>
  <c r="D39" i="6" s="1"/>
  <c r="D40" i="6" s="1"/>
  <c r="D41" i="6" s="1"/>
  <c r="D42" i="6" s="1"/>
  <c r="D43" i="6" s="1"/>
  <c r="D44" i="6" s="1"/>
  <c r="D45" i="6" s="1"/>
  <c r="D46" i="6" s="1"/>
  <c r="D47" i="6" s="1"/>
  <c r="D48" i="6" s="1"/>
  <c r="M4" i="5"/>
  <c r="J4" i="5"/>
  <c r="M3" i="5"/>
  <c r="C33" i="4" l="1"/>
  <c r="L15" i="3"/>
  <c r="M15" i="3" s="1"/>
  <c r="L14" i="3"/>
  <c r="M14" i="3" s="1"/>
  <c r="M13" i="3"/>
  <c r="N13" i="3" s="1"/>
  <c r="C12" i="4" s="1"/>
  <c r="L12" i="3"/>
  <c r="M12" i="3" s="1"/>
  <c r="N12" i="3" s="1"/>
  <c r="C11" i="4" s="1"/>
  <c r="L11" i="3"/>
  <c r="M11" i="3" s="1"/>
  <c r="L10" i="3"/>
  <c r="M10" i="3" s="1"/>
  <c r="L7" i="3"/>
  <c r="M7" i="3" s="1"/>
  <c r="C29" i="4" l="1"/>
  <c r="L37" i="3"/>
  <c r="C22" i="4"/>
  <c r="C21" i="4"/>
  <c r="C23" i="4"/>
  <c r="C30" i="4"/>
  <c r="C32" i="4"/>
  <c r="C28" i="4"/>
  <c r="C18" i="4"/>
  <c r="N11" i="3"/>
  <c r="C10" i="4" s="1"/>
  <c r="C17" i="4"/>
  <c r="C19" i="4"/>
  <c r="C25" i="4"/>
  <c r="C27" i="4"/>
  <c r="N10" i="3"/>
  <c r="C9" i="4" s="1"/>
  <c r="N14" i="3"/>
  <c r="C13" i="4" s="1"/>
  <c r="C7" i="4"/>
  <c r="N15" i="3"/>
  <c r="C14" i="4" s="1"/>
  <c r="C16" i="4"/>
  <c r="C20" i="4"/>
  <c r="N7" i="3"/>
  <c r="C6" i="4" s="1"/>
  <c r="D6" i="4" s="1"/>
  <c r="C24" i="4"/>
  <c r="C26" i="4"/>
  <c r="C31" i="4"/>
  <c r="D7" i="4" l="1"/>
  <c r="M37" i="3"/>
  <c r="N37" i="3" s="1"/>
  <c r="C15" i="4"/>
  <c r="C8" i="4"/>
  <c r="D8" i="4" l="1"/>
  <c r="D9" i="4" s="1"/>
  <c r="D10" i="4" s="1"/>
  <c r="D11" i="4" s="1"/>
  <c r="D12" i="4" s="1"/>
  <c r="D13" i="4" s="1"/>
  <c r="D14" i="4" s="1"/>
  <c r="D15" i="4" s="1"/>
  <c r="D16" i="4" s="1"/>
  <c r="D17" i="4" s="1"/>
  <c r="D18" i="4" s="1"/>
  <c r="D19" i="4" s="1"/>
  <c r="D20" i="4" s="1"/>
  <c r="D21" i="4" s="1"/>
  <c r="D22" i="4" s="1"/>
  <c r="D23" i="4" s="1"/>
  <c r="D24" i="4" s="1"/>
  <c r="D25" i="4" s="1"/>
  <c r="D26" i="4" s="1"/>
  <c r="D27" i="4" s="1"/>
  <c r="D28" i="4" s="1"/>
  <c r="D29" i="4" s="1"/>
  <c r="D30" i="4" s="1"/>
  <c r="D31" i="4" s="1"/>
  <c r="D32" i="4" s="1"/>
  <c r="D33" i="4" s="1"/>
  <c r="D34" i="4" s="1"/>
  <c r="D35" i="4" s="1"/>
  <c r="K2" i="3"/>
  <c r="K3" i="3" s="1"/>
  <c r="C7" i="1"/>
  <c r="N4" i="3" l="1"/>
  <c r="N3" i="3"/>
  <c r="K4" i="3"/>
  <c r="L7" i="1"/>
  <c r="N7" i="1" l="1"/>
  <c r="O7" i="1" l="1"/>
  <c r="C6" i="2"/>
  <c r="D6" i="2" s="1"/>
  <c r="C8" i="1"/>
  <c r="C9" i="1" s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l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L8" i="1"/>
  <c r="M8" i="1" l="1"/>
  <c r="N8" i="1" l="1"/>
  <c r="C7" i="2" s="1"/>
  <c r="D7" i="2" s="1"/>
  <c r="O8" i="1" l="1"/>
  <c r="L9" i="1" s="1"/>
  <c r="I9" i="1" s="1"/>
  <c r="M9" i="1" l="1"/>
  <c r="N9" i="1" l="1"/>
  <c r="C8" i="2" s="1"/>
  <c r="D8" i="2" s="1"/>
  <c r="O9" i="1" l="1"/>
  <c r="L10" i="1" s="1"/>
  <c r="I10" i="1" l="1"/>
  <c r="M10" i="1" s="1"/>
  <c r="N10" i="1" l="1"/>
  <c r="C9" i="2" s="1"/>
  <c r="D9" i="2" s="1"/>
  <c r="O10" i="1" l="1"/>
  <c r="L11" i="1" s="1"/>
  <c r="I11" i="1" s="1"/>
  <c r="M11" i="1" s="1"/>
  <c r="N11" i="1"/>
  <c r="C10" i="2"/>
  <c r="D10" i="2" s="1"/>
  <c r="O11" i="1" l="1"/>
  <c r="L12" i="1" s="1"/>
  <c r="I12" i="1" s="1"/>
  <c r="M12" i="1"/>
  <c r="N12" i="1" l="1"/>
  <c r="C11" i="2"/>
  <c r="D11" i="2" s="1"/>
  <c r="O12" i="1"/>
  <c r="L13" i="1" s="1"/>
  <c r="I13" i="1" l="1"/>
  <c r="M13" i="1" s="1"/>
  <c r="N13" i="1" s="1"/>
  <c r="N14" i="1"/>
  <c r="C12" i="2" l="1"/>
  <c r="D12" i="2" s="1"/>
  <c r="O13" i="1"/>
  <c r="L14" i="1"/>
  <c r="O14" i="1" s="1"/>
  <c r="L15" i="1" s="1"/>
  <c r="C13" i="2"/>
  <c r="D13" i="2" l="1"/>
  <c r="M15" i="1"/>
  <c r="N15" i="1"/>
  <c r="C14" i="2" l="1"/>
  <c r="D14" i="2" s="1"/>
  <c r="O15" i="1"/>
  <c r="L16" i="1" s="1"/>
  <c r="M16" i="1" l="1"/>
  <c r="N16" i="1" l="1"/>
  <c r="O16" i="1" s="1"/>
  <c r="L17" i="1" s="1"/>
  <c r="C15" i="2" l="1"/>
  <c r="D15" i="2" s="1"/>
  <c r="M17" i="1"/>
  <c r="N17" i="1" s="1"/>
  <c r="C16" i="2" l="1"/>
  <c r="D16" i="2" s="1"/>
  <c r="O17" i="1"/>
  <c r="L18" i="1" s="1"/>
  <c r="I18" i="1" s="1"/>
  <c r="M18" i="1" l="1"/>
  <c r="N18" i="1" l="1"/>
  <c r="C17" i="2" s="1"/>
  <c r="D17" i="2" s="1"/>
  <c r="O18" i="1" l="1"/>
  <c r="L19" i="1" s="1"/>
  <c r="I19" i="1" s="1"/>
  <c r="M19" i="1" l="1"/>
  <c r="N19" i="1" l="1"/>
  <c r="C18" i="2" s="1"/>
  <c r="D18" i="2" s="1"/>
  <c r="O19" i="1" l="1"/>
  <c r="L20" i="1" s="1"/>
  <c r="I20" i="1" s="1"/>
  <c r="M20" i="1" l="1"/>
  <c r="N20" i="1"/>
  <c r="C19" i="2" l="1"/>
  <c r="D19" i="2" s="1"/>
  <c r="O20" i="1"/>
  <c r="L21" i="1" s="1"/>
  <c r="I21" i="1" s="1"/>
  <c r="M21" i="1" l="1"/>
  <c r="N21" i="1" s="1"/>
  <c r="C20" i="2" s="1"/>
  <c r="D20" i="2" s="1"/>
  <c r="O21" i="1" l="1"/>
  <c r="L22" i="1" s="1"/>
  <c r="I22" i="1" s="1"/>
  <c r="M22" i="1" l="1"/>
  <c r="N22" i="1"/>
  <c r="C21" i="2" l="1"/>
  <c r="D21" i="2" s="1"/>
  <c r="O22" i="1"/>
  <c r="L23" i="1" s="1"/>
  <c r="M23" i="1" l="1"/>
  <c r="I23" i="1"/>
  <c r="N23" i="1"/>
  <c r="C22" i="2" s="1"/>
  <c r="D22" i="2" s="1"/>
  <c r="O23" i="1" l="1"/>
  <c r="L24" i="1" s="1"/>
  <c r="I24" i="1" s="1"/>
  <c r="M24" i="1" l="1"/>
  <c r="N24" i="1" s="1"/>
  <c r="C23" i="2" l="1"/>
  <c r="D23" i="2" s="1"/>
  <c r="O24" i="1"/>
  <c r="L25" i="1" s="1"/>
  <c r="I25" i="1" s="1"/>
  <c r="M25" i="1" l="1"/>
  <c r="N25" i="1" l="1"/>
  <c r="C24" i="2" s="1"/>
  <c r="D24" i="2" s="1"/>
  <c r="O25" i="1" l="1"/>
  <c r="L26" i="1" s="1"/>
  <c r="I26" i="1" s="1"/>
  <c r="N26" i="1" l="1"/>
  <c r="O26" i="1" s="1"/>
  <c r="L27" i="1" s="1"/>
  <c r="I27" i="1" s="1"/>
  <c r="M27" i="1" l="1"/>
  <c r="C25" i="2"/>
  <c r="D25" i="2" s="1"/>
  <c r="N27" i="1" l="1"/>
  <c r="C26" i="2" s="1"/>
  <c r="D26" i="2" s="1"/>
  <c r="O27" i="1" l="1"/>
  <c r="L28" i="1" s="1"/>
  <c r="I28" i="1" l="1"/>
  <c r="M28" i="1" s="1"/>
  <c r="N32" i="1"/>
  <c r="N28" i="1" l="1"/>
  <c r="C27" i="2" s="1"/>
  <c r="D27" i="2" s="1"/>
  <c r="O28" i="1"/>
  <c r="L29" i="1" s="1"/>
  <c r="I29" i="1" l="1"/>
  <c r="M29" i="1" s="1"/>
  <c r="N29" i="1" l="1"/>
  <c r="C28" i="2"/>
  <c r="D28" i="2" s="1"/>
  <c r="O29" i="1"/>
  <c r="L30" i="1" s="1"/>
  <c r="I30" i="1" l="1"/>
  <c r="M30" i="1" s="1"/>
  <c r="N30" i="1" l="1"/>
  <c r="C29" i="2" s="1"/>
  <c r="D29" i="2" s="1"/>
  <c r="O30" i="1"/>
  <c r="L31" i="1" s="1"/>
  <c r="I31" i="1" s="1"/>
  <c r="M31" i="1" s="1"/>
  <c r="N31" i="1" s="1"/>
  <c r="O31" i="1"/>
  <c r="L32" i="1" s="1"/>
  <c r="I32" i="1" s="1"/>
  <c r="C30" i="2" l="1"/>
  <c r="D30" i="2" s="1"/>
  <c r="C31" i="2" l="1"/>
  <c r="D31" i="2" s="1"/>
  <c r="O32" i="1"/>
  <c r="L33" i="1" s="1"/>
  <c r="I33" i="1" s="1"/>
  <c r="M33" i="1" l="1"/>
  <c r="N33" i="1" l="1"/>
  <c r="C32" i="2" s="1"/>
  <c r="D32" i="2" s="1"/>
  <c r="O33" i="1" l="1"/>
  <c r="L34" i="1" s="1"/>
  <c r="I34" i="1" l="1"/>
  <c r="M34" i="1" s="1"/>
  <c r="N34" i="1" l="1"/>
  <c r="C33" i="2" s="1"/>
  <c r="D33" i="2" s="1"/>
  <c r="O34" i="1" l="1"/>
  <c r="L35" i="1" s="1"/>
  <c r="I35" i="1" s="1"/>
  <c r="M35" i="1" s="1"/>
  <c r="C34" i="2" s="1"/>
  <c r="D34" i="2" s="1"/>
  <c r="O35" i="1" l="1"/>
  <c r="L36" i="1" s="1"/>
  <c r="I36" i="1" s="1"/>
  <c r="M36" i="1" s="1"/>
  <c r="N36" i="1" l="1"/>
  <c r="C35" i="2" s="1"/>
  <c r="D35" i="2" s="1"/>
  <c r="O36" i="1" l="1"/>
  <c r="O2" i="1" s="1"/>
  <c r="O4" i="1" s="1"/>
  <c r="O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</author>
  </authors>
  <commentList>
    <comment ref="G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Unknown:</t>
        </r>
        <r>
          <rPr>
            <sz val="9"/>
            <color indexed="81"/>
            <rFont val="Tahoma"/>
            <family val="2"/>
          </rPr>
          <t xml:space="preserve">
Instructions:
1) Enter a start bank in cell I2
2) Enter the selection each day
3) Enter the match result and whether the selection W L D
4) The current bank needs to read from the last 'end bank' value in column O</t>
        </r>
      </text>
    </comment>
    <comment ref="I2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Unknown:</t>
        </r>
        <r>
          <rPr>
            <sz val="9"/>
            <color indexed="81"/>
            <rFont val="Tahoma"/>
            <family val="2"/>
          </rPr>
          <t xml:space="preserve">
Enter your starting bank for Pro-Genie X5</t>
        </r>
      </text>
    </comment>
    <comment ref="E6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>Unknown:</t>
        </r>
        <r>
          <rPr>
            <sz val="9"/>
            <color indexed="81"/>
            <rFont val="Tahoma"/>
            <family val="2"/>
          </rPr>
          <t xml:space="preserve">
Enter the Match the selection sent is on</t>
        </r>
      </text>
    </comment>
    <comment ref="F6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Unknown:</t>
        </r>
        <r>
          <rPr>
            <sz val="9"/>
            <color indexed="81"/>
            <rFont val="Tahoma"/>
            <family val="2"/>
          </rPr>
          <t xml:space="preserve">
Enter the market the selection is based upon</t>
        </r>
      </text>
    </comment>
    <comment ref="G6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Unknown:</t>
        </r>
        <r>
          <rPr>
            <sz val="9"/>
            <color indexed="81"/>
            <rFont val="Tahoma"/>
            <family val="2"/>
          </rPr>
          <t xml:space="preserve">
Enter the actual selection given - e.g. under 2.5 goals, team A to win etc</t>
        </r>
      </text>
    </comment>
    <comment ref="H6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>Unknown:</t>
        </r>
        <r>
          <rPr>
            <sz val="9"/>
            <color indexed="81"/>
            <rFont val="Tahoma"/>
            <family val="2"/>
          </rPr>
          <t xml:space="preserve">
Enter the price for the selection</t>
        </r>
      </text>
    </comment>
    <comment ref="I6" authorId="0" shapeId="0" xr:uid="{00000000-0006-0000-0200-000007000000}">
      <text>
        <r>
          <rPr>
            <b/>
            <sz val="9"/>
            <color indexed="81"/>
            <rFont val="Tahoma"/>
            <family val="2"/>
          </rPr>
          <t>Unknown:</t>
        </r>
        <r>
          <rPr>
            <sz val="9"/>
            <color indexed="81"/>
            <rFont val="Tahoma"/>
            <family val="2"/>
          </rPr>
          <t xml:space="preserve">
This is auto-calculated from the starting bank</t>
        </r>
      </text>
    </comment>
    <comment ref="J6" authorId="0" shapeId="0" xr:uid="{00000000-0006-0000-0200-000008000000}">
      <text>
        <r>
          <rPr>
            <b/>
            <sz val="9"/>
            <color indexed="81"/>
            <rFont val="Tahoma"/>
            <family val="2"/>
          </rPr>
          <t>Unknown:</t>
        </r>
        <r>
          <rPr>
            <sz val="9"/>
            <color indexed="81"/>
            <rFont val="Tahoma"/>
            <family val="2"/>
          </rPr>
          <t xml:space="preserve">
Enter the full-time score</t>
        </r>
      </text>
    </comment>
    <comment ref="K6" authorId="0" shapeId="0" xr:uid="{00000000-0006-0000-0200-000009000000}">
      <text>
        <r>
          <rPr>
            <b/>
            <sz val="9"/>
            <color indexed="81"/>
            <rFont val="Tahoma"/>
            <family val="2"/>
          </rPr>
          <t>Unknown:</t>
        </r>
        <r>
          <rPr>
            <sz val="9"/>
            <color indexed="81"/>
            <rFont val="Tahoma"/>
            <family val="2"/>
          </rPr>
          <t xml:space="preserve">
Enter 'W', 'L' or 'D'</t>
        </r>
      </text>
    </comment>
    <comment ref="L6" authorId="0" shapeId="0" xr:uid="{00000000-0006-0000-0200-00000A000000}">
      <text>
        <r>
          <rPr>
            <b/>
            <sz val="9"/>
            <color indexed="81"/>
            <rFont val="Tahoma"/>
            <family val="2"/>
          </rPr>
          <t>Unknown:</t>
        </r>
        <r>
          <rPr>
            <sz val="9"/>
            <color indexed="81"/>
            <rFont val="Tahoma"/>
            <family val="2"/>
          </rPr>
          <t xml:space="preserve">
This is calculated following the last selection outcome</t>
        </r>
      </text>
    </comment>
    <comment ref="M6" authorId="0" shapeId="0" xr:uid="{00000000-0006-0000-0200-00000B000000}">
      <text>
        <r>
          <rPr>
            <b/>
            <sz val="9"/>
            <color indexed="81"/>
            <rFont val="Tahoma"/>
            <family val="2"/>
          </rPr>
          <t>Unknown:</t>
        </r>
        <r>
          <rPr>
            <sz val="9"/>
            <color indexed="81"/>
            <rFont val="Tahoma"/>
            <family val="2"/>
          </rPr>
          <t xml:space="preserve">
This is calculated from the price, stake and outcome of the selection</t>
        </r>
      </text>
    </comment>
    <comment ref="N6" authorId="0" shapeId="0" xr:uid="{00000000-0006-0000-0200-00000C000000}">
      <text>
        <r>
          <rPr>
            <b/>
            <sz val="9"/>
            <color indexed="81"/>
            <rFont val="Tahoma"/>
            <family val="2"/>
          </rPr>
          <t xml:space="preserve">Unknown: Calculated at 2%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6" authorId="0" shapeId="0" xr:uid="{00000000-0006-0000-0200-00000D000000}">
      <text>
        <r>
          <rPr>
            <b/>
            <sz val="9"/>
            <color indexed="81"/>
            <rFont val="Tahoma"/>
            <family val="2"/>
          </rPr>
          <t>Unknown:</t>
        </r>
        <r>
          <rPr>
            <sz val="9"/>
            <color indexed="81"/>
            <rFont val="Tahoma"/>
            <family val="2"/>
          </rPr>
          <t xml:space="preserve">
This shows the new end bank total following the selection outcome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I133" authorId="0" shapeId="0" xr:uid="{7E4A7444-DC7D-4787-AAD8-03786D3AE50D}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FRANCE SCORED WITH 10 SECS TO GO IN ADDED TIME</t>
        </r>
      </text>
    </comment>
  </commentList>
</comments>
</file>

<file path=xl/sharedStrings.xml><?xml version="1.0" encoding="utf-8"?>
<sst xmlns="http://schemas.openxmlformats.org/spreadsheetml/2006/main" count="884" uniqueCount="190">
  <si>
    <t>Day</t>
  </si>
  <si>
    <t>Date</t>
  </si>
  <si>
    <t>Match</t>
  </si>
  <si>
    <t>Market</t>
  </si>
  <si>
    <t>Selection</t>
  </si>
  <si>
    <t>Price</t>
  </si>
  <si>
    <t>Stake</t>
  </si>
  <si>
    <t>Start Bank</t>
  </si>
  <si>
    <t>End Bank</t>
  </si>
  <si>
    <t>Result</t>
  </si>
  <si>
    <t>W/L/D</t>
  </si>
  <si>
    <t>PnL</t>
  </si>
  <si>
    <t>BF Comm.</t>
  </si>
  <si>
    <t>Record Tracking &amp; Stake Calculation</t>
  </si>
  <si>
    <t>Start Bank (£)</t>
  </si>
  <si>
    <t>Current Bank (£)</t>
  </si>
  <si>
    <t>Start Date</t>
  </si>
  <si>
    <t>Growth (£)</t>
  </si>
  <si>
    <t>Days #</t>
  </si>
  <si>
    <t>Increase (%)</t>
  </si>
  <si>
    <t>Points</t>
  </si>
  <si>
    <t>Total Points</t>
  </si>
  <si>
    <t>FT Result</t>
  </si>
  <si>
    <t>W/D/L</t>
  </si>
  <si>
    <t>Points (+/-)</t>
  </si>
  <si>
    <t>BF Comm</t>
  </si>
  <si>
    <t>Avg. Price</t>
  </si>
  <si>
    <t>Pts Staked</t>
  </si>
  <si>
    <t>Return on Investment (ROI)</t>
  </si>
  <si>
    <t>Return on Capital (ROC)</t>
  </si>
  <si>
    <t>Results Tracker: KPI Dashboard</t>
  </si>
  <si>
    <t>Start Bank (Points)</t>
  </si>
  <si>
    <t>End Bank (Points)</t>
  </si>
  <si>
    <t>Total Points Staked</t>
  </si>
  <si>
    <t>PnL 
(Points +/-)</t>
  </si>
  <si>
    <t>Active Days</t>
  </si>
  <si>
    <t>Bank Growth (%)</t>
  </si>
  <si>
    <t>PXCS Prediction</t>
  </si>
  <si>
    <t>Comm (2%)</t>
  </si>
  <si>
    <t>Current Bank (Points)</t>
  </si>
  <si>
    <t>Profit / Loss (£)</t>
  </si>
  <si>
    <t>Day Points: Profit / Loss</t>
  </si>
  <si>
    <t>Comp</t>
  </si>
  <si>
    <t>Bank: Acc Points</t>
  </si>
  <si>
    <t>Acc Profit (£)</t>
  </si>
  <si>
    <t>MATCH #</t>
  </si>
  <si>
    <t>Match #</t>
  </si>
  <si>
    <t>No. Matches</t>
  </si>
  <si>
    <t>Acc Points</t>
  </si>
  <si>
    <t>FOOTBALL TRADING ROOM - 'JUNE 2026': DAILY RESULTS</t>
  </si>
  <si>
    <t>PRO-GENIE X5 - 'JUNE 2026': DAILY RESULTS</t>
  </si>
  <si>
    <t>PR0-XCS - 'JUNE 2026': DAILY RESULTS</t>
  </si>
  <si>
    <t>FI</t>
  </si>
  <si>
    <t>FRANCE V IVORY COAST</t>
  </si>
  <si>
    <t>MO &amp; O/U 2.5 GOALS</t>
  </si>
  <si>
    <t>FRANCE &amp; OVER</t>
  </si>
  <si>
    <t>NO SELECTION</t>
  </si>
  <si>
    <t>NORWAY V SWEDEN</t>
  </si>
  <si>
    <t>O/U 2.5 GOALS</t>
  </si>
  <si>
    <t>OVER</t>
  </si>
  <si>
    <t>3-1</t>
  </si>
  <si>
    <t>W</t>
  </si>
  <si>
    <t>AUSTRIA V TUNISIA</t>
  </si>
  <si>
    <t>ASIAN HANDICAP</t>
  </si>
  <si>
    <t>AUSTRIA -1</t>
  </si>
  <si>
    <t>1-0</t>
  </si>
  <si>
    <t>2-0</t>
  </si>
  <si>
    <t>3-0</t>
  </si>
  <si>
    <t>5-0</t>
  </si>
  <si>
    <t>D</t>
  </si>
  <si>
    <t>NETHERLANDS V ALGERIA</t>
  </si>
  <si>
    <t>NETHERLANDS -1&amp;-1.5</t>
  </si>
  <si>
    <t>0-1</t>
  </si>
  <si>
    <t>L</t>
  </si>
  <si>
    <t>SWEDEN V GREECE</t>
  </si>
  <si>
    <t>BTTS</t>
  </si>
  <si>
    <t>YES</t>
  </si>
  <si>
    <t>1-1</t>
  </si>
  <si>
    <t>2-1</t>
  </si>
  <si>
    <t>2-2</t>
  </si>
  <si>
    <t>1-2</t>
  </si>
  <si>
    <t>MOLDOVA V BULGARIA</t>
  </si>
  <si>
    <t>MATCH ODDS</t>
  </si>
  <si>
    <t>BULGARIA</t>
  </si>
  <si>
    <t>SLOVAKIA V MONTENEGRO</t>
  </si>
  <si>
    <t>SLOVAKIA -1</t>
  </si>
  <si>
    <t>0-2</t>
  </si>
  <si>
    <t>BELGIUM V TUNISIA</t>
  </si>
  <si>
    <t>BELGIUM -1.5</t>
  </si>
  <si>
    <t>GERMANY &amp; OVER</t>
  </si>
  <si>
    <t>USA V GERMANY</t>
  </si>
  <si>
    <t>1-3</t>
  </si>
  <si>
    <t>2-3</t>
  </si>
  <si>
    <t>AUSTRALIA V SWITZERLAND</t>
  </si>
  <si>
    <t>MOROCCO V NORWAY</t>
  </si>
  <si>
    <t>MOROCCO 0 (DNB)</t>
  </si>
  <si>
    <t>NETHERLANDS V UZBEKISTAN</t>
  </si>
  <si>
    <t>HT / FT</t>
  </si>
  <si>
    <t>NETH / NETH</t>
  </si>
  <si>
    <t>DENMARK V UKRAINE</t>
  </si>
  <si>
    <t>2-1 (abnd)</t>
  </si>
  <si>
    <t>MATCH ABANDONED</t>
  </si>
  <si>
    <t>-</t>
  </si>
  <si>
    <t>ARMENIA V MOLDOVA</t>
  </si>
  <si>
    <t>NETHERLAND V UZBEKISTAN</t>
  </si>
  <si>
    <t>NETHERLANDS -1.5</t>
  </si>
  <si>
    <t>GROUP</t>
  </si>
  <si>
    <t>MEXICO V REPUBLIC SOUTH AFRICA</t>
  </si>
  <si>
    <t>MEXICO -1</t>
  </si>
  <si>
    <t>CANADA V BOSNIA &amp; HERZEGOVINA</t>
  </si>
  <si>
    <t>CANADA</t>
  </si>
  <si>
    <t>QATAR V SWITZERLAND</t>
  </si>
  <si>
    <t>MO &amp; BTTS</t>
  </si>
  <si>
    <t>SWITZERLAND &amp; NO</t>
  </si>
  <si>
    <t>NETHERLANDS V JAPAN</t>
  </si>
  <si>
    <t>JAPAN +0.5</t>
  </si>
  <si>
    <t>BELGIUM V EGYPT</t>
  </si>
  <si>
    <t>BELGIUM -1</t>
  </si>
  <si>
    <t>FRANCE V SENEGAL</t>
  </si>
  <si>
    <t>FRANCE -1</t>
  </si>
  <si>
    <t>ENGLAND V CROATIA</t>
  </si>
  <si>
    <t>ENGLAND -1</t>
  </si>
  <si>
    <t>4-2</t>
  </si>
  <si>
    <t>SWITZERLAND V BOSNIA</t>
  </si>
  <si>
    <t>SWITZERLAND -1</t>
  </si>
  <si>
    <t>4-1</t>
  </si>
  <si>
    <t>USA V AUSTRALIA</t>
  </si>
  <si>
    <t>USA -1</t>
  </si>
  <si>
    <t>NETHERLANDS V SWEDEN</t>
  </si>
  <si>
    <t>NETHERLANDS &amp; OVER</t>
  </si>
  <si>
    <t>5-1</t>
  </si>
  <si>
    <t>BELGIUM V IRAN</t>
  </si>
  <si>
    <t>0-0</t>
  </si>
  <si>
    <t>ARGENTINA V AUSTRIA</t>
  </si>
  <si>
    <t>ARGENTINA &amp; OVER</t>
  </si>
  <si>
    <t>ENGLAND V GHANA</t>
  </si>
  <si>
    <t>ENGLAND O/U 2.5 GOALS</t>
  </si>
  <si>
    <t>SWITZERLAND V CANADA</t>
  </si>
  <si>
    <t>OVER / UNDER 2.5 GOALS</t>
  </si>
  <si>
    <t>UNDER</t>
  </si>
  <si>
    <t>ECUADOR V GERMANY</t>
  </si>
  <si>
    <t>GERMANY -1</t>
  </si>
  <si>
    <t>NORWAY V FRANCE</t>
  </si>
  <si>
    <t>1-4</t>
  </si>
  <si>
    <t>PANAMA V ENGLAND</t>
  </si>
  <si>
    <t>ENGLAND WIN TO NIL</t>
  </si>
  <si>
    <t>ROUND OF 32</t>
  </si>
  <si>
    <t>SOUTH AFRICA V CANADA</t>
  </si>
  <si>
    <t>CANADA &amp; UNDER</t>
  </si>
  <si>
    <t>BRAZIL V JAPAN</t>
  </si>
  <si>
    <t>IVORY COAST V NORWAY</t>
  </si>
  <si>
    <t>SOUTH KOREA V CZECHIA</t>
  </si>
  <si>
    <t>DRAW</t>
  </si>
  <si>
    <t>USA V PARAGUAY</t>
  </si>
  <si>
    <t>USA</t>
  </si>
  <si>
    <t>BRAZIL V MOROCCO</t>
  </si>
  <si>
    <t>SWEDEN V TUNISIA</t>
  </si>
  <si>
    <t>SAUDI ARABIA V URUGUAY</t>
  </si>
  <si>
    <t>IRAQ V NORWAY</t>
  </si>
  <si>
    <t>NORWAY &amp; OVER</t>
  </si>
  <si>
    <t>PORTUGAL V DR CONGO</t>
  </si>
  <si>
    <t>PORTUGAL -1.5</t>
  </si>
  <si>
    <t>CZECHIA V SOUTH AFRICA</t>
  </si>
  <si>
    <t>SCOTLAND V MOROCCO</t>
  </si>
  <si>
    <t>MOROCCO</t>
  </si>
  <si>
    <t>GERMANY V IVORY COAST</t>
  </si>
  <si>
    <t>URUGUAY V CAPE VERDE</t>
  </si>
  <si>
    <t>URUGUAY -1</t>
  </si>
  <si>
    <t>FRANCE V IRAQ</t>
  </si>
  <si>
    <t>FRANCE -2.5</t>
  </si>
  <si>
    <t>PORTUGAL V UZBEKISTAN</t>
  </si>
  <si>
    <t>PORTUGAL -2</t>
  </si>
  <si>
    <t>SCOTLAND V BRAZIL</t>
  </si>
  <si>
    <t>BRAZIL &amp; OVER</t>
  </si>
  <si>
    <t>0-3</t>
  </si>
  <si>
    <t>CURACAO V IVORY COAST</t>
  </si>
  <si>
    <t>IVORY COAST O/U 2.5</t>
  </si>
  <si>
    <t>CAPE VERDE V SAUDI ARABIA</t>
  </si>
  <si>
    <t>DRAW NO BET</t>
  </si>
  <si>
    <t>CAPE VERDE</t>
  </si>
  <si>
    <t>CROATIA V GHANA</t>
  </si>
  <si>
    <t>CROATIA</t>
  </si>
  <si>
    <t>COLOMBIA V PORTUGAL</t>
  </si>
  <si>
    <t>GERMANY V PARAGUAY</t>
  </si>
  <si>
    <t>NETHERLANDS V MOROCCO</t>
  </si>
  <si>
    <t>MEXICO V SOUTH AFRICA</t>
  </si>
  <si>
    <t>NETHERLAND V SWEDEN</t>
  </si>
  <si>
    <t>4-0</t>
  </si>
  <si>
    <t>0-4</t>
  </si>
  <si>
    <t>R32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</si>
</sst>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d/dd/mmm"/>
    <numFmt numFmtId="165" formatCode="dd\-mmm\-yyyy"/>
    <numFmt numFmtId="166" formatCode="ddd\ dd\-mmm\-yy"/>
    <numFmt numFmtId="167" formatCode="0.000"/>
    <numFmt numFmtId="168" formatCode="dd/mmm/yy"/>
  </numFmts>
  <fonts count="3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1"/>
      <name val="Roboto"/>
    </font>
    <font>
      <b/>
      <sz val="12"/>
      <name val="Calibri"/>
      <family val="2"/>
      <scheme val="minor"/>
    </font>
    <font>
      <sz val="11"/>
      <color rgb="FF00CC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6"/>
      <color rgb="FF00CC00"/>
      <name val="Roboto Black"/>
    </font>
    <font>
      <b/>
      <sz val="14"/>
      <color rgb="FF00CC00"/>
      <name val="Roboto Black"/>
    </font>
    <font>
      <sz val="11"/>
      <color rgb="FF00CC00"/>
      <name val="Roboto Black"/>
    </font>
    <font>
      <b/>
      <sz val="14"/>
      <color theme="0"/>
      <name val="Segoe UI"/>
      <family val="2"/>
    </font>
    <font>
      <b/>
      <sz val="10"/>
      <color theme="1"/>
      <name val="Roboto Black"/>
    </font>
    <font>
      <b/>
      <sz val="11"/>
      <color theme="1"/>
      <name val="Arial Narrow"/>
      <family val="2"/>
    </font>
    <font>
      <b/>
      <sz val="10"/>
      <color theme="1"/>
      <name val="Arial Narrow"/>
      <family val="2"/>
    </font>
    <font>
      <b/>
      <i/>
      <sz val="11"/>
      <color theme="1"/>
      <name val="Calibri"/>
      <family val="2"/>
      <scheme val="minor"/>
    </font>
    <font>
      <sz val="20"/>
      <color theme="1"/>
      <name val="Roboto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Roboto Black"/>
    </font>
    <font>
      <b/>
      <sz val="10"/>
      <color theme="1"/>
      <name val="Calibri"/>
      <family val="2"/>
      <scheme val="minor"/>
    </font>
    <font>
      <b/>
      <i/>
      <sz val="11"/>
      <color theme="0"/>
      <name val="Tahoma"/>
      <family val="2"/>
    </font>
    <font>
      <sz val="10"/>
      <color theme="1"/>
      <name val="Roboto"/>
    </font>
    <font>
      <b/>
      <sz val="12"/>
      <color theme="1"/>
      <name val="Roboto"/>
    </font>
    <font>
      <sz val="8"/>
      <name val="Calibri"/>
      <family val="2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1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4" tint="0.59999389629810485"/>
        <bgColor indexed="64"/>
      </patternFill>
    </fill>
    <fill>
      <gradientFill type="path" left="0.5" right="0.5" top="0.5" bottom="0.5">
        <stop position="0">
          <color rgb="FFFFFF00"/>
        </stop>
        <stop position="1">
          <color rgb="FF00CC00"/>
        </stop>
      </gradient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5" tint="0.59999389629810485"/>
        <bgColor auto="1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auto="1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37FD0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auto="1"/>
      </patternFill>
    </fill>
    <fill>
      <patternFill patternType="solid">
        <fgColor theme="0" tint="-0.14999847407452621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2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0" fillId="0" borderId="1" xfId="0" applyNumberFormat="1" applyBorder="1"/>
    <xf numFmtId="0" fontId="2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wrapText="1"/>
    </xf>
    <xf numFmtId="0" fontId="0" fillId="0" borderId="0" xfId="0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4" fontId="2" fillId="0" borderId="1" xfId="0" applyNumberFormat="1" applyFont="1" applyBorder="1" applyAlignment="1">
      <alignment horizontal="left" vertical="center"/>
    </xf>
    <xf numFmtId="0" fontId="7" fillId="5" borderId="1" xfId="0" applyFont="1" applyFill="1" applyBorder="1" applyAlignment="1">
      <alignment horizontal="center"/>
    </xf>
    <xf numFmtId="164" fontId="1" fillId="0" borderId="1" xfId="0" applyNumberFormat="1" applyFont="1" applyBorder="1" applyAlignment="1">
      <alignment horizontal="left" vertical="top"/>
    </xf>
    <xf numFmtId="1" fontId="8" fillId="6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2" fontId="0" fillId="0" borderId="1" xfId="0" applyNumberFormat="1" applyBorder="1"/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10" fillId="0" borderId="7" xfId="0" applyFont="1" applyBorder="1" applyAlignment="1">
      <alignment horizontal="left" indent="2"/>
    </xf>
    <xf numFmtId="0" fontId="8" fillId="0" borderId="8" xfId="0" applyFont="1" applyBorder="1"/>
    <xf numFmtId="0" fontId="11" fillId="0" borderId="9" xfId="0" applyFont="1" applyBorder="1" applyAlignment="1">
      <alignment horizontal="left" indent="3"/>
    </xf>
    <xf numFmtId="0" fontId="12" fillId="0" borderId="10" xfId="0" applyFont="1" applyBorder="1"/>
    <xf numFmtId="0" fontId="8" fillId="0" borderId="10" xfId="0" applyFont="1" applyBorder="1"/>
    <xf numFmtId="0" fontId="10" fillId="0" borderId="8" xfId="0" applyFont="1" applyBorder="1" applyAlignment="1">
      <alignment horizontal="right" vertical="center" wrapText="1"/>
    </xf>
    <xf numFmtId="0" fontId="10" fillId="0" borderId="15" xfId="0" applyFont="1" applyBorder="1" applyAlignment="1">
      <alignment horizontal="left" indent="2"/>
    </xf>
    <xf numFmtId="0" fontId="8" fillId="0" borderId="0" xfId="0" applyFont="1"/>
    <xf numFmtId="0" fontId="10" fillId="0" borderId="0" xfId="0" applyFont="1" applyAlignment="1">
      <alignment horizontal="right" vertical="center" wrapText="1"/>
    </xf>
    <xf numFmtId="0" fontId="10" fillId="0" borderId="10" xfId="0" applyFont="1" applyBorder="1" applyAlignment="1">
      <alignment horizontal="right" vertical="top" wrapText="1"/>
    </xf>
    <xf numFmtId="0" fontId="15" fillId="3" borderId="13" xfId="0" applyFont="1" applyFill="1" applyBorder="1" applyAlignment="1">
      <alignment horizontal="center" vertical="center" wrapText="1"/>
    </xf>
    <xf numFmtId="0" fontId="16" fillId="7" borderId="17" xfId="0" applyFont="1" applyFill="1" applyBorder="1" applyAlignment="1">
      <alignment horizontal="center" vertical="center" wrapText="1"/>
    </xf>
    <xf numFmtId="165" fontId="16" fillId="7" borderId="18" xfId="0" applyNumberFormat="1" applyFont="1" applyFill="1" applyBorder="1" applyAlignment="1">
      <alignment horizontal="center" vertical="center"/>
    </xf>
    <xf numFmtId="0" fontId="16" fillId="10" borderId="22" xfId="0" applyFont="1" applyFill="1" applyBorder="1" applyAlignment="1">
      <alignment horizontal="center" vertical="center" wrapText="1"/>
    </xf>
    <xf numFmtId="1" fontId="16" fillId="10" borderId="23" xfId="0" applyNumberFormat="1" applyFont="1" applyFill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 wrapText="1"/>
    </xf>
    <xf numFmtId="4" fontId="15" fillId="4" borderId="4" xfId="0" applyNumberFormat="1" applyFont="1" applyFill="1" applyBorder="1" applyAlignment="1">
      <alignment horizontal="center" vertical="center"/>
    </xf>
    <xf numFmtId="0" fontId="16" fillId="7" borderId="19" xfId="0" applyFont="1" applyFill="1" applyBorder="1" applyAlignment="1">
      <alignment horizontal="center" vertical="center" wrapText="1"/>
    </xf>
    <xf numFmtId="4" fontId="16" fillId="9" borderId="20" xfId="0" applyNumberFormat="1" applyFont="1" applyFill="1" applyBorder="1" applyAlignment="1">
      <alignment horizontal="center" vertical="center"/>
    </xf>
    <xf numFmtId="0" fontId="16" fillId="10" borderId="5" xfId="0" applyFont="1" applyFill="1" applyBorder="1" applyAlignment="1">
      <alignment horizontal="center" vertical="center" wrapText="1"/>
    </xf>
    <xf numFmtId="4" fontId="16" fillId="11" borderId="6" xfId="0" applyNumberFormat="1" applyFont="1" applyFill="1" applyBorder="1" applyAlignment="1">
      <alignment horizontal="center" vertical="center"/>
    </xf>
    <xf numFmtId="4" fontId="15" fillId="4" borderId="14" xfId="0" applyNumberFormat="1" applyFont="1" applyFill="1" applyBorder="1" applyAlignment="1">
      <alignment horizontal="center" vertical="center"/>
    </xf>
    <xf numFmtId="0" fontId="17" fillId="13" borderId="1" xfId="0" applyFont="1" applyFill="1" applyBorder="1" applyAlignment="1">
      <alignment horizontal="center"/>
    </xf>
    <xf numFmtId="2" fontId="0" fillId="14" borderId="1" xfId="0" applyNumberFormat="1" applyFill="1" applyBorder="1" applyAlignment="1">
      <alignment vertical="center"/>
    </xf>
    <xf numFmtId="2" fontId="0" fillId="15" borderId="1" xfId="0" applyNumberFormat="1" applyFill="1" applyBorder="1" applyAlignment="1">
      <alignment vertical="center"/>
    </xf>
    <xf numFmtId="1" fontId="9" fillId="12" borderId="1" xfId="0" applyNumberFormat="1" applyFont="1" applyFill="1" applyBorder="1" applyAlignment="1">
      <alignment horizontal="center" vertical="center"/>
    </xf>
    <xf numFmtId="0" fontId="18" fillId="0" borderId="0" xfId="0" applyFont="1"/>
    <xf numFmtId="166" fontId="20" fillId="0" borderId="2" xfId="0" applyNumberFormat="1" applyFont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21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left" vertical="center"/>
    </xf>
    <xf numFmtId="0" fontId="21" fillId="0" borderId="2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4" fontId="0" fillId="0" borderId="2" xfId="0" applyNumberFormat="1" applyBorder="1" applyAlignment="1">
      <alignment horizontal="center" vertical="center"/>
    </xf>
    <xf numFmtId="166" fontId="20" fillId="0" borderId="11" xfId="0" applyNumberFormat="1" applyFont="1" applyBorder="1" applyAlignment="1">
      <alignment horizontal="left" vertical="center"/>
    </xf>
    <xf numFmtId="49" fontId="1" fillId="0" borderId="2" xfId="0" applyNumberFormat="1" applyFont="1" applyBorder="1" applyAlignment="1">
      <alignment horizontal="center" vertical="center"/>
    </xf>
    <xf numFmtId="166" fontId="20" fillId="0" borderId="0" xfId="0" applyNumberFormat="1" applyFont="1" applyAlignment="1">
      <alignment horizontal="left"/>
    </xf>
    <xf numFmtId="0" fontId="0" fillId="0" borderId="0" xfId="0" applyAlignment="1">
      <alignment wrapText="1"/>
    </xf>
    <xf numFmtId="0" fontId="23" fillId="0" borderId="0" xfId="0" applyFont="1"/>
    <xf numFmtId="166" fontId="23" fillId="0" borderId="0" xfId="0" applyNumberFormat="1" applyFont="1"/>
    <xf numFmtId="0" fontId="23" fillId="0" borderId="0" xfId="0" applyFont="1" applyAlignment="1">
      <alignment wrapText="1"/>
    </xf>
    <xf numFmtId="166" fontId="20" fillId="0" borderId="0" xfId="0" applyNumberFormat="1" applyFont="1"/>
    <xf numFmtId="0" fontId="20" fillId="0" borderId="0" xfId="0" applyFont="1"/>
    <xf numFmtId="0" fontId="20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0" fillId="0" borderId="0" xfId="0" applyFont="1" applyAlignment="1">
      <alignment horizontal="right"/>
    </xf>
    <xf numFmtId="0" fontId="14" fillId="0" borderId="0" xfId="0" applyFont="1" applyAlignment="1">
      <alignment horizontal="center"/>
    </xf>
    <xf numFmtId="0" fontId="24" fillId="0" borderId="0" xfId="0" applyFont="1"/>
    <xf numFmtId="2" fontId="24" fillId="0" borderId="0" xfId="0" applyNumberFormat="1" applyFont="1" applyAlignment="1">
      <alignment horizontal="right"/>
    </xf>
    <xf numFmtId="0" fontId="24" fillId="0" borderId="0" xfId="0" applyFont="1" applyAlignment="1">
      <alignment horizontal="right" indent="1"/>
    </xf>
    <xf numFmtId="0" fontId="27" fillId="3" borderId="26" xfId="0" applyFont="1" applyFill="1" applyBorder="1" applyAlignment="1">
      <alignment horizontal="center" vertical="center" wrapText="1"/>
    </xf>
    <xf numFmtId="4" fontId="6" fillId="4" borderId="26" xfId="0" applyNumberFormat="1" applyFont="1" applyFill="1" applyBorder="1" applyAlignment="1">
      <alignment horizontal="center" vertical="center" wrapText="1"/>
    </xf>
    <xf numFmtId="2" fontId="25" fillId="3" borderId="4" xfId="0" applyNumberFormat="1" applyFont="1" applyFill="1" applyBorder="1" applyAlignment="1">
      <alignment horizontal="center" vertical="center" wrapText="1"/>
    </xf>
    <xf numFmtId="0" fontId="27" fillId="16" borderId="1" xfId="0" applyFont="1" applyFill="1" applyBorder="1" applyAlignment="1">
      <alignment horizontal="center" vertical="center" wrapText="1"/>
    </xf>
    <xf numFmtId="168" fontId="27" fillId="16" borderId="1" xfId="0" applyNumberFormat="1" applyFont="1" applyFill="1" applyBorder="1" applyAlignment="1">
      <alignment horizontal="center" vertical="center" wrapText="1"/>
    </xf>
    <xf numFmtId="0" fontId="6" fillId="16" borderId="1" xfId="0" applyFont="1" applyFill="1" applyBorder="1" applyAlignment="1">
      <alignment horizontal="center" vertical="center" wrapText="1"/>
    </xf>
    <xf numFmtId="4" fontId="28" fillId="4" borderId="1" xfId="0" applyNumberFormat="1" applyFont="1" applyFill="1" applyBorder="1" applyAlignment="1">
      <alignment horizontal="center" vertical="center" wrapText="1"/>
    </xf>
    <xf numFmtId="2" fontId="25" fillId="16" borderId="18" xfId="0" applyNumberFormat="1" applyFont="1" applyFill="1" applyBorder="1" applyAlignment="1">
      <alignment horizontal="center" vertical="center" wrapText="1"/>
    </xf>
    <xf numFmtId="0" fontId="27" fillId="12" borderId="27" xfId="0" applyFont="1" applyFill="1" applyBorder="1" applyAlignment="1">
      <alignment horizontal="center" vertical="center" wrapText="1"/>
    </xf>
    <xf numFmtId="1" fontId="27" fillId="12" borderId="27" xfId="0" applyNumberFormat="1" applyFont="1" applyFill="1" applyBorder="1" applyAlignment="1">
      <alignment horizontal="center" vertical="center" wrapText="1"/>
    </xf>
    <xf numFmtId="2" fontId="6" fillId="12" borderId="27" xfId="0" applyNumberFormat="1" applyFont="1" applyFill="1" applyBorder="1" applyAlignment="1">
      <alignment horizontal="center" vertical="center" wrapText="1"/>
    </xf>
    <xf numFmtId="2" fontId="25" fillId="7" borderId="6" xfId="0" applyNumberFormat="1" applyFont="1" applyFill="1" applyBorder="1" applyAlignment="1">
      <alignment horizontal="center" vertical="center" wrapText="1"/>
    </xf>
    <xf numFmtId="4" fontId="28" fillId="17" borderId="1" xfId="0" applyNumberFormat="1" applyFont="1" applyFill="1" applyBorder="1" applyAlignment="1">
      <alignment horizontal="center" vertical="center" wrapText="1"/>
    </xf>
    <xf numFmtId="166" fontId="3" fillId="2" borderId="1" xfId="0" applyNumberFormat="1" applyFont="1" applyFill="1" applyBorder="1"/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right"/>
    </xf>
    <xf numFmtId="0" fontId="23" fillId="0" borderId="0" xfId="0" applyFont="1" applyAlignment="1">
      <alignment horizontal="center"/>
    </xf>
    <xf numFmtId="2" fontId="23" fillId="0" borderId="0" xfId="0" applyNumberFormat="1" applyFont="1" applyAlignment="1">
      <alignment horizontal="center"/>
    </xf>
    <xf numFmtId="0" fontId="19" fillId="0" borderId="0" xfId="0" applyFont="1" applyAlignment="1">
      <alignment horizontal="center"/>
    </xf>
    <xf numFmtId="0" fontId="23" fillId="0" borderId="0" xfId="0" applyFont="1" applyAlignment="1">
      <alignment horizontal="right"/>
    </xf>
    <xf numFmtId="2" fontId="21" fillId="0" borderId="25" xfId="0" applyNumberFormat="1" applyFont="1" applyBorder="1" applyAlignment="1">
      <alignment horizontal="center" vertical="center"/>
    </xf>
    <xf numFmtId="0" fontId="20" fillId="0" borderId="25" xfId="0" applyFont="1" applyBorder="1" applyAlignment="1">
      <alignment horizontal="center"/>
    </xf>
    <xf numFmtId="4" fontId="20" fillId="0" borderId="25" xfId="0" applyNumberFormat="1" applyFont="1" applyBorder="1" applyAlignment="1">
      <alignment horizontal="center" vertical="center"/>
    </xf>
    <xf numFmtId="2" fontId="21" fillId="0" borderId="1" xfId="0" applyNumberFormat="1" applyFont="1" applyBorder="1" applyAlignment="1">
      <alignment horizontal="center" vertical="center"/>
    </xf>
    <xf numFmtId="4" fontId="20" fillId="0" borderId="1" xfId="0" applyNumberFormat="1" applyFont="1" applyBorder="1" applyAlignment="1">
      <alignment horizontal="center" vertical="center"/>
    </xf>
    <xf numFmtId="166" fontId="20" fillId="16" borderId="9" xfId="0" applyNumberFormat="1" applyFont="1" applyFill="1" applyBorder="1" applyAlignment="1">
      <alignment horizontal="left"/>
    </xf>
    <xf numFmtId="0" fontId="0" fillId="16" borderId="10" xfId="0" applyFill="1" applyBorder="1" applyAlignment="1">
      <alignment wrapText="1"/>
    </xf>
    <xf numFmtId="0" fontId="19" fillId="3" borderId="37" xfId="0" applyFont="1" applyFill="1" applyBorder="1" applyAlignment="1">
      <alignment horizontal="center"/>
    </xf>
    <xf numFmtId="2" fontId="19" fillId="3" borderId="37" xfId="0" applyNumberFormat="1" applyFont="1" applyFill="1" applyBorder="1" applyAlignment="1">
      <alignment horizontal="center"/>
    </xf>
    <xf numFmtId="2" fontId="19" fillId="7" borderId="38" xfId="0" applyNumberFormat="1" applyFont="1" applyFill="1" applyBorder="1" applyAlignment="1">
      <alignment horizontal="center"/>
    </xf>
    <xf numFmtId="0" fontId="19" fillId="7" borderId="22" xfId="0" applyFont="1" applyFill="1" applyBorder="1" applyAlignment="1">
      <alignment horizontal="center"/>
    </xf>
    <xf numFmtId="0" fontId="19" fillId="16" borderId="22" xfId="0" applyFont="1" applyFill="1" applyBorder="1" applyAlignment="1">
      <alignment horizontal="center"/>
    </xf>
    <xf numFmtId="2" fontId="19" fillId="16" borderId="37" xfId="0" applyNumberFormat="1" applyFont="1" applyFill="1" applyBorder="1" applyAlignment="1">
      <alignment horizontal="center"/>
    </xf>
    <xf numFmtId="2" fontId="19" fillId="16" borderId="23" xfId="0" applyNumberFormat="1" applyFont="1" applyFill="1" applyBorder="1" applyAlignment="1">
      <alignment horizontal="right" wrapText="1"/>
    </xf>
    <xf numFmtId="2" fontId="19" fillId="0" borderId="0" xfId="0" applyNumberFormat="1" applyFont="1" applyAlignment="1">
      <alignment horizontal="center"/>
    </xf>
    <xf numFmtId="2" fontId="19" fillId="0" borderId="0" xfId="0" applyNumberFormat="1" applyFont="1" applyAlignment="1">
      <alignment horizontal="right" wrapText="1"/>
    </xf>
    <xf numFmtId="14" fontId="0" fillId="16" borderId="10" xfId="0" applyNumberFormat="1" applyFill="1" applyBorder="1" applyAlignment="1">
      <alignment horizontal="center"/>
    </xf>
    <xf numFmtId="14" fontId="0" fillId="0" borderId="0" xfId="0" applyNumberFormat="1" applyAlignment="1">
      <alignment horizontal="center"/>
    </xf>
    <xf numFmtId="166" fontId="3" fillId="2" borderId="3" xfId="0" applyNumberFormat="1" applyFont="1" applyFill="1" applyBorder="1"/>
    <xf numFmtId="0" fontId="3" fillId="2" borderId="26" xfId="0" applyFont="1" applyFill="1" applyBorder="1" applyAlignment="1">
      <alignment horizontal="center"/>
    </xf>
    <xf numFmtId="0" fontId="3" fillId="2" borderId="26" xfId="0" applyFont="1" applyFill="1" applyBorder="1" applyAlignment="1">
      <alignment wrapText="1"/>
    </xf>
    <xf numFmtId="2" fontId="3" fillId="2" borderId="26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right"/>
    </xf>
    <xf numFmtId="4" fontId="20" fillId="0" borderId="39" xfId="0" applyNumberFormat="1" applyFont="1" applyBorder="1" applyAlignment="1">
      <alignment horizontal="right"/>
    </xf>
    <xf numFmtId="4" fontId="20" fillId="0" borderId="18" xfId="0" applyNumberFormat="1" applyFont="1" applyBorder="1" applyAlignment="1">
      <alignment horizontal="right"/>
    </xf>
    <xf numFmtId="2" fontId="20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right"/>
    </xf>
    <xf numFmtId="2" fontId="0" fillId="0" borderId="2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right"/>
    </xf>
    <xf numFmtId="0" fontId="0" fillId="0" borderId="0" xfId="0" applyAlignment="1">
      <alignment horizontal="center" vertical="center"/>
    </xf>
    <xf numFmtId="49" fontId="21" fillId="0" borderId="25" xfId="0" applyNumberFormat="1" applyFont="1" applyBorder="1" applyAlignment="1">
      <alignment horizontal="center" vertical="center"/>
    </xf>
    <xf numFmtId="49" fontId="21" fillId="0" borderId="1" xfId="0" applyNumberFormat="1" applyFont="1" applyBorder="1" applyAlignment="1">
      <alignment horizontal="center" vertical="center"/>
    </xf>
    <xf numFmtId="0" fontId="17" fillId="13" borderId="1" xfId="0" applyFont="1" applyFill="1" applyBorder="1" applyAlignment="1">
      <alignment horizontal="center" wrapText="1"/>
    </xf>
    <xf numFmtId="0" fontId="22" fillId="0" borderId="25" xfId="0" applyFont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66" fontId="20" fillId="16" borderId="11" xfId="0" applyNumberFormat="1" applyFont="1" applyFill="1" applyBorder="1" applyAlignment="1">
      <alignment horizontal="left"/>
    </xf>
    <xf numFmtId="14" fontId="0" fillId="16" borderId="40" xfId="0" applyNumberFormat="1" applyFill="1" applyBorder="1" applyAlignment="1">
      <alignment horizontal="left"/>
    </xf>
    <xf numFmtId="0" fontId="0" fillId="16" borderId="40" xfId="0" applyFill="1" applyBorder="1" applyAlignment="1">
      <alignment wrapText="1"/>
    </xf>
    <xf numFmtId="0" fontId="0" fillId="16" borderId="40" xfId="0" applyFill="1" applyBorder="1"/>
    <xf numFmtId="0" fontId="9" fillId="7" borderId="11" xfId="0" applyFont="1" applyFill="1" applyBorder="1" applyAlignment="1">
      <alignment horizontal="center"/>
    </xf>
    <xf numFmtId="0" fontId="9" fillId="7" borderId="41" xfId="0" applyFont="1" applyFill="1" applyBorder="1" applyAlignment="1">
      <alignment horizontal="center"/>
    </xf>
    <xf numFmtId="0" fontId="9" fillId="16" borderId="41" xfId="0" applyFont="1" applyFill="1" applyBorder="1" applyAlignment="1">
      <alignment horizontal="center"/>
    </xf>
    <xf numFmtId="2" fontId="9" fillId="16" borderId="2" xfId="0" applyNumberFormat="1" applyFont="1" applyFill="1" applyBorder="1" applyAlignment="1">
      <alignment horizontal="center"/>
    </xf>
    <xf numFmtId="2" fontId="9" fillId="16" borderId="2" xfId="0" applyNumberFormat="1" applyFont="1" applyFill="1" applyBorder="1" applyAlignment="1">
      <alignment horizontal="right" wrapText="1"/>
    </xf>
    <xf numFmtId="166" fontId="20" fillId="0" borderId="40" xfId="0" applyNumberFormat="1" applyFont="1" applyBorder="1" applyAlignment="1">
      <alignment horizontal="left"/>
    </xf>
    <xf numFmtId="14" fontId="0" fillId="0" borderId="40" xfId="0" applyNumberFormat="1" applyBorder="1" applyAlignment="1">
      <alignment horizontal="left"/>
    </xf>
    <xf numFmtId="0" fontId="0" fillId="0" borderId="40" xfId="0" applyBorder="1" applyAlignment="1">
      <alignment wrapText="1"/>
    </xf>
    <xf numFmtId="0" fontId="0" fillId="0" borderId="40" xfId="0" applyBorder="1"/>
    <xf numFmtId="0" fontId="9" fillId="0" borderId="40" xfId="0" applyFont="1" applyBorder="1" applyAlignment="1">
      <alignment horizontal="center"/>
    </xf>
    <xf numFmtId="2" fontId="9" fillId="0" borderId="40" xfId="0" applyNumberFormat="1" applyFont="1" applyBorder="1" applyAlignment="1">
      <alignment horizontal="center"/>
    </xf>
    <xf numFmtId="167" fontId="9" fillId="0" borderId="40" xfId="0" applyNumberFormat="1" applyFont="1" applyBorder="1" applyAlignment="1">
      <alignment horizontal="center"/>
    </xf>
    <xf numFmtId="167" fontId="9" fillId="0" borderId="40" xfId="0" applyNumberFormat="1" applyFont="1" applyBorder="1" applyAlignment="1">
      <alignment horizontal="right" wrapText="1"/>
    </xf>
    <xf numFmtId="0" fontId="25" fillId="0" borderId="1" xfId="0" applyFont="1" applyBorder="1" applyAlignment="1">
      <alignment horizontal="center" vertical="center"/>
    </xf>
    <xf numFmtId="0" fontId="0" fillId="0" borderId="0" xfId="0"/>
    <xf numFmtId="0" fontId="25" fillId="0" borderId="1" xfId="0" applyFont="1" applyBorder="1" applyAlignment="1">
      <alignment horizontal="center" vertical="center"/>
    </xf>
    <xf numFmtId="0" fontId="0" fillId="0" borderId="0" xfId="0"/>
    <xf numFmtId="14" fontId="2" fillId="0" borderId="1" xfId="0" applyNumberFormat="1" applyFont="1" applyFill="1" applyBorder="1" applyAlignment="1">
      <alignment horizontal="left" vertical="center"/>
    </xf>
    <xf numFmtId="0" fontId="0" fillId="0" borderId="0" xfId="0"/>
    <xf numFmtId="166" fontId="20" fillId="0" borderId="11" xfId="0" applyNumberFormat="1" applyFont="1" applyFill="1" applyBorder="1" applyAlignment="1">
      <alignment horizontal="left" vertical="center"/>
    </xf>
    <xf numFmtId="4" fontId="0" fillId="0" borderId="1" xfId="0" applyNumberFormat="1" applyFill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164" fontId="1" fillId="13" borderId="1" xfId="0" applyNumberFormat="1" applyFont="1" applyFill="1" applyBorder="1" applyAlignment="1">
      <alignment horizontal="left" vertical="top"/>
    </xf>
    <xf numFmtId="4" fontId="0" fillId="13" borderId="1" xfId="0" applyNumberFormat="1" applyFill="1" applyBorder="1"/>
    <xf numFmtId="4" fontId="0" fillId="13" borderId="1" xfId="0" applyNumberFormat="1" applyFill="1" applyBorder="1" applyAlignment="1">
      <alignment horizontal="center" vertical="center"/>
    </xf>
    <xf numFmtId="4" fontId="0" fillId="0" borderId="1" xfId="0" applyNumberFormat="1" applyFill="1" applyBorder="1"/>
    <xf numFmtId="0" fontId="0" fillId="0" borderId="0" xfId="0"/>
    <xf numFmtId="0" fontId="25" fillId="0" borderId="1" xfId="0" applyFont="1" applyBorder="1" applyAlignment="1">
      <alignment horizontal="center" vertical="center"/>
    </xf>
    <xf numFmtId="49" fontId="21" fillId="0" borderId="1" xfId="0" applyNumberFormat="1" applyFont="1" applyBorder="1" applyAlignment="1">
      <alignment horizontal="center" vertical="center"/>
    </xf>
    <xf numFmtId="49" fontId="21" fillId="0" borderId="25" xfId="0" applyNumberFormat="1" applyFont="1" applyBorder="1" applyAlignment="1">
      <alignment horizontal="center" vertical="center"/>
    </xf>
    <xf numFmtId="0" fontId="0" fillId="18" borderId="1" xfId="0" applyFill="1" applyBorder="1" applyAlignment="1">
      <alignment horizontal="center"/>
    </xf>
    <xf numFmtId="166" fontId="20" fillId="18" borderId="2" xfId="0" applyNumberFormat="1" applyFont="1" applyFill="1" applyBorder="1" applyAlignment="1">
      <alignment horizontal="left" vertical="center"/>
    </xf>
    <xf numFmtId="14" fontId="2" fillId="18" borderId="1" xfId="0" applyNumberFormat="1" applyFont="1" applyFill="1" applyBorder="1" applyAlignment="1">
      <alignment horizontal="left" vertical="center"/>
    </xf>
    <xf numFmtId="0" fontId="1" fillId="18" borderId="1" xfId="0" applyFont="1" applyFill="1" applyBorder="1" applyAlignment="1">
      <alignment vertical="center"/>
    </xf>
    <xf numFmtId="14" fontId="1" fillId="18" borderId="1" xfId="0" applyNumberFormat="1" applyFont="1" applyFill="1" applyBorder="1" applyAlignment="1">
      <alignment horizontal="left" vertical="center"/>
    </xf>
    <xf numFmtId="2" fontId="1" fillId="18" borderId="1" xfId="0" applyNumberFormat="1" applyFont="1" applyFill="1" applyBorder="1" applyAlignment="1">
      <alignment horizontal="center" vertical="center"/>
    </xf>
    <xf numFmtId="0" fontId="21" fillId="18" borderId="1" xfId="0" applyFont="1" applyFill="1" applyBorder="1" applyAlignment="1">
      <alignment horizontal="center" vertical="center"/>
    </xf>
    <xf numFmtId="49" fontId="1" fillId="18" borderId="1" xfId="0" applyNumberFormat="1" applyFont="1" applyFill="1" applyBorder="1" applyAlignment="1">
      <alignment horizontal="center"/>
    </xf>
    <xf numFmtId="0" fontId="22" fillId="18" borderId="1" xfId="0" applyFont="1" applyFill="1" applyBorder="1" applyAlignment="1">
      <alignment horizontal="center" vertical="center"/>
    </xf>
    <xf numFmtId="4" fontId="0" fillId="18" borderId="1" xfId="0" applyNumberFormat="1" applyFill="1" applyBorder="1" applyAlignment="1">
      <alignment horizontal="center" vertical="center"/>
    </xf>
    <xf numFmtId="2" fontId="0" fillId="18" borderId="1" xfId="0" applyNumberFormat="1" applyFill="1" applyBorder="1" applyAlignment="1">
      <alignment horizontal="center" vertical="center"/>
    </xf>
    <xf numFmtId="2" fontId="0" fillId="18" borderId="1" xfId="0" applyNumberFormat="1" applyFill="1" applyBorder="1" applyAlignment="1">
      <alignment horizontal="right"/>
    </xf>
    <xf numFmtId="166" fontId="20" fillId="18" borderId="11" xfId="0" applyNumberFormat="1" applyFont="1" applyFill="1" applyBorder="1" applyAlignment="1">
      <alignment horizontal="left" vertical="center"/>
    </xf>
    <xf numFmtId="0" fontId="0" fillId="18" borderId="1" xfId="0" applyFill="1" applyBorder="1" applyAlignment="1">
      <alignment vertical="center"/>
    </xf>
    <xf numFmtId="2" fontId="20" fillId="18" borderId="1" xfId="0" applyNumberFormat="1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166" fontId="20" fillId="5" borderId="11" xfId="0" applyNumberFormat="1" applyFont="1" applyFill="1" applyBorder="1" applyAlignment="1">
      <alignment horizontal="left" vertical="center"/>
    </xf>
    <xf numFmtId="164" fontId="1" fillId="18" borderId="1" xfId="0" applyNumberFormat="1" applyFont="1" applyFill="1" applyBorder="1" applyAlignment="1">
      <alignment horizontal="left" vertical="top"/>
    </xf>
    <xf numFmtId="0" fontId="2" fillId="18" borderId="1" xfId="0" applyFont="1" applyFill="1" applyBorder="1" applyAlignment="1">
      <alignment vertical="center" wrapText="1"/>
    </xf>
    <xf numFmtId="0" fontId="1" fillId="18" borderId="1" xfId="0" applyFont="1" applyFill="1" applyBorder="1" applyAlignment="1">
      <alignment horizontal="center" vertical="center"/>
    </xf>
    <xf numFmtId="2" fontId="0" fillId="18" borderId="1" xfId="0" applyNumberFormat="1" applyFill="1" applyBorder="1"/>
    <xf numFmtId="0" fontId="9" fillId="18" borderId="1" xfId="0" applyFont="1" applyFill="1" applyBorder="1" applyAlignment="1">
      <alignment horizontal="center"/>
    </xf>
    <xf numFmtId="4" fontId="0" fillId="18" borderId="1" xfId="0" applyNumberFormat="1" applyFill="1" applyBorder="1"/>
    <xf numFmtId="0" fontId="21" fillId="18" borderId="2" xfId="0" applyFont="1" applyFill="1" applyBorder="1" applyAlignment="1">
      <alignment horizontal="center" vertical="center"/>
    </xf>
    <xf numFmtId="49" fontId="1" fillId="18" borderId="2" xfId="0" applyNumberFormat="1" applyFont="1" applyFill="1" applyBorder="1" applyAlignment="1">
      <alignment horizontal="center" vertical="center"/>
    </xf>
    <xf numFmtId="0" fontId="22" fillId="18" borderId="2" xfId="0" applyFont="1" applyFill="1" applyBorder="1" applyAlignment="1">
      <alignment horizontal="center" vertical="center"/>
    </xf>
    <xf numFmtId="4" fontId="0" fillId="18" borderId="2" xfId="0" applyNumberFormat="1" applyFill="1" applyBorder="1" applyAlignment="1">
      <alignment horizontal="center" vertical="center"/>
    </xf>
    <xf numFmtId="2" fontId="0" fillId="18" borderId="2" xfId="0" applyNumberFormat="1" applyFill="1" applyBorder="1" applyAlignment="1">
      <alignment horizontal="center" vertical="center"/>
    </xf>
    <xf numFmtId="2" fontId="0" fillId="18" borderId="2" xfId="0" applyNumberFormat="1" applyFill="1" applyBorder="1" applyAlignment="1">
      <alignment horizontal="right"/>
    </xf>
    <xf numFmtId="16" fontId="9" fillId="18" borderId="1" xfId="0" applyNumberFormat="1" applyFont="1" applyFill="1" applyBorder="1" applyAlignment="1">
      <alignment horizontal="center"/>
    </xf>
    <xf numFmtId="0" fontId="26" fillId="8" borderId="28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25" fillId="3" borderId="31" xfId="0" applyFont="1" applyFill="1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25" fillId="16" borderId="24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25" fillId="7" borderId="33" xfId="0" applyFont="1" applyFill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28" xfId="0" applyBorder="1"/>
    <xf numFmtId="0" fontId="0" fillId="0" borderId="15" xfId="0" applyBorder="1"/>
    <xf numFmtId="0" fontId="0" fillId="0" borderId="0" xfId="0"/>
    <xf numFmtId="0" fontId="0" fillId="0" borderId="29" xfId="0" applyBorder="1"/>
    <xf numFmtId="0" fontId="0" fillId="0" borderId="9" xfId="0" applyBorder="1"/>
    <xf numFmtId="0" fontId="0" fillId="0" borderId="10" xfId="0" applyBorder="1"/>
    <xf numFmtId="0" fontId="0" fillId="0" borderId="30" xfId="0" applyBorder="1"/>
    <xf numFmtId="0" fontId="13" fillId="8" borderId="12" xfId="0" applyFont="1" applyFill="1" applyBorder="1" applyAlignment="1">
      <alignment horizontal="center" vertical="center" wrapText="1"/>
    </xf>
    <xf numFmtId="0" fontId="13" fillId="8" borderId="16" xfId="0" applyFont="1" applyFill="1" applyBorder="1" applyAlignment="1">
      <alignment horizontal="center" vertical="center" wrapText="1"/>
    </xf>
    <xf numFmtId="0" fontId="13" fillId="8" borderId="21" xfId="0" applyFont="1" applyFill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center" vertical="center"/>
    </xf>
    <xf numFmtId="0" fontId="20" fillId="0" borderId="1" xfId="0" applyFont="1" applyBorder="1" applyAlignment="1">
      <alignment vertical="center"/>
    </xf>
    <xf numFmtId="0" fontId="25" fillId="3" borderId="26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25" fillId="16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5" fillId="7" borderId="27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166" fontId="25" fillId="0" borderId="42" xfId="0" applyNumberFormat="1" applyFont="1" applyBorder="1" applyAlignment="1">
      <alignment horizontal="left" vertical="center"/>
    </xf>
    <xf numFmtId="0" fontId="25" fillId="0" borderId="17" xfId="0" applyFont="1" applyBorder="1" applyAlignment="1">
      <alignment vertical="center"/>
    </xf>
    <xf numFmtId="14" fontId="22" fillId="0" borderId="25" xfId="0" applyNumberFormat="1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14" fontId="21" fillId="0" borderId="25" xfId="0" applyNumberFormat="1" applyFont="1" applyBorder="1" applyAlignment="1">
      <alignment horizontal="left" vertical="center"/>
    </xf>
    <xf numFmtId="49" fontId="21" fillId="0" borderId="25" xfId="0" applyNumberFormat="1" applyFont="1" applyBorder="1" applyAlignment="1">
      <alignment horizontal="center" vertical="center"/>
    </xf>
    <xf numFmtId="166" fontId="25" fillId="0" borderId="17" xfId="0" applyNumberFormat="1" applyFont="1" applyBorder="1" applyAlignment="1">
      <alignment horizontal="left" vertical="center"/>
    </xf>
    <xf numFmtId="14" fontId="22" fillId="0" borderId="1" xfId="0" applyNumberFormat="1" applyFont="1" applyBorder="1" applyAlignment="1">
      <alignment horizontal="center" vertical="center"/>
    </xf>
    <xf numFmtId="14" fontId="21" fillId="0" borderId="1" xfId="0" applyNumberFormat="1" applyFont="1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26" fillId="8" borderId="35" xfId="0" applyFont="1" applyFill="1" applyBorder="1" applyAlignment="1">
      <alignment horizontal="center" vertical="center" wrapText="1"/>
    </xf>
    <xf numFmtId="0" fontId="26" fillId="8" borderId="29" xfId="0" applyFont="1" applyFill="1" applyBorder="1" applyAlignment="1">
      <alignment horizontal="center" vertical="center" wrapText="1"/>
    </xf>
    <xf numFmtId="0" fontId="26" fillId="8" borderId="36" xfId="0" applyFont="1" applyFill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vertical="center" wrapText="1"/>
    </xf>
    <xf numFmtId="16" fontId="9" fillId="0" borderId="1" xfId="0" applyNumberFormat="1" applyFont="1" applyBorder="1" applyAlignment="1">
      <alignment horizontal="center"/>
    </xf>
  </cellXfs>
  <cellStyles count="1">
    <cellStyle name="Normal" xfId="0" builtinId="0"/>
  </cellStyles>
  <dxfs count="26">
    <dxf>
      <fill>
        <patternFill>
          <bgColor rgb="FF00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00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00CC00"/>
      <color rgb="FFFFFF00"/>
      <color rgb="FFCCCC00"/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FTR - JUNE 2026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1314759525393318E-2"/>
          <c:y val="0.148839288228339"/>
          <c:w val="0.90810333384161945"/>
          <c:h val="0.71270866346303319"/>
        </c:manualLayout>
      </c:layout>
      <c:lineChart>
        <c:grouping val="standard"/>
        <c:varyColors val="0"/>
        <c:ser>
          <c:idx val="0"/>
          <c:order val="0"/>
          <c:tx>
            <c:strRef>
              <c:f>'FTR - Chart'!$C$4</c:f>
              <c:strCache>
                <c:ptCount val="1"/>
                <c:pt idx="0">
                  <c:v>Day Points: Profit / Loss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>
              <a:glow rad="101600">
                <a:srgbClr val="FFFF00">
                  <a:alpha val="20000"/>
                </a:srgbClr>
              </a:glow>
            </a:effectLst>
          </c:spPr>
          <c:marker>
            <c:symbol val="none"/>
          </c:marker>
          <c:val>
            <c:numRef>
              <c:f>'FTR - Chart'!$C$5:$C$35</c:f>
              <c:numCache>
                <c:formatCode>0.00</c:formatCode>
                <c:ptCount val="31"/>
                <c:pt idx="0">
                  <c:v>0</c:v>
                </c:pt>
                <c:pt idx="1">
                  <c:v>4.0670000000000002</c:v>
                </c:pt>
                <c:pt idx="2">
                  <c:v>0</c:v>
                </c:pt>
                <c:pt idx="3">
                  <c:v>0</c:v>
                </c:pt>
                <c:pt idx="4">
                  <c:v>-5</c:v>
                </c:pt>
                <c:pt idx="5">
                  <c:v>-5</c:v>
                </c:pt>
                <c:pt idx="6">
                  <c:v>5.9780000000000015</c:v>
                </c:pt>
                <c:pt idx="7">
                  <c:v>0</c:v>
                </c:pt>
                <c:pt idx="8">
                  <c:v>3.6749999999999998</c:v>
                </c:pt>
                <c:pt idx="9">
                  <c:v>-5</c:v>
                </c:pt>
                <c:pt idx="10">
                  <c:v>0</c:v>
                </c:pt>
                <c:pt idx="11">
                  <c:v>3.7239999999999998</c:v>
                </c:pt>
                <c:pt idx="12">
                  <c:v>-5</c:v>
                </c:pt>
                <c:pt idx="13">
                  <c:v>-5</c:v>
                </c:pt>
                <c:pt idx="14">
                  <c:v>4.3609999999999989</c:v>
                </c:pt>
                <c:pt idx="15">
                  <c:v>-5</c:v>
                </c:pt>
                <c:pt idx="16">
                  <c:v>4.3119999999999994</c:v>
                </c:pt>
                <c:pt idx="17">
                  <c:v>6.7619999999999996</c:v>
                </c:pt>
                <c:pt idx="18">
                  <c:v>4.948999999999999</c:v>
                </c:pt>
                <c:pt idx="19">
                  <c:v>5.4880000000000004</c:v>
                </c:pt>
                <c:pt idx="20">
                  <c:v>7.644000000000001</c:v>
                </c:pt>
                <c:pt idx="21">
                  <c:v>-5</c:v>
                </c:pt>
                <c:pt idx="22">
                  <c:v>-5</c:v>
                </c:pt>
                <c:pt idx="23">
                  <c:v>-5</c:v>
                </c:pt>
                <c:pt idx="24">
                  <c:v>-5</c:v>
                </c:pt>
                <c:pt idx="25">
                  <c:v>-5</c:v>
                </c:pt>
                <c:pt idx="26">
                  <c:v>7.0559999999999992</c:v>
                </c:pt>
                <c:pt idx="27">
                  <c:v>4.41</c:v>
                </c:pt>
                <c:pt idx="28">
                  <c:v>13.475</c:v>
                </c:pt>
                <c:pt idx="29">
                  <c:v>4.9000000000000004</c:v>
                </c:pt>
                <c:pt idx="30">
                  <c:v>4.605999999999999</c:v>
                </c:pt>
              </c:numCache>
            </c:numRef>
          </c:val>
          <c:smooth val="0"/>
          <c:extLst xmlns:mc="http://schemas.openxmlformats.org/markup-compatibility/2006" xmlns:c14="http://schemas.microsoft.com/office/drawing/2007/8/2/chart" xmlns:c16="http://schemas.microsoft.com/office/drawing/2014/chart">
            <c:ext xmlns:c16="http://schemas.microsoft.com/office/drawing/2014/chart" uri="{C3380CC4-5D6E-409C-BE32-E72D297353CC}">
              <c16:uniqueId val="{00000000-2BCE-4850-A1C9-4FE42D81416F}"/>
            </c:ext>
          </c:extLst>
        </c:ser>
        <c:ser>
          <c:idx val="1"/>
          <c:order val="1"/>
          <c:tx>
            <c:strRef>
              <c:f>'FTR - Chart'!$D$4</c:f>
              <c:strCache>
                <c:ptCount val="1"/>
                <c:pt idx="0">
                  <c:v>Bank: Acc Points</c:v>
                </c:pt>
              </c:strCache>
            </c:strRef>
          </c:tx>
          <c:spPr>
            <a:ln w="22225" cap="rnd">
              <a:solidFill>
                <a:srgbClr val="00CC00"/>
              </a:solidFill>
              <a:round/>
            </a:ln>
            <a:effectLst>
              <a:glow rad="101600">
                <a:srgbClr val="FFFF00">
                  <a:alpha val="20000"/>
                </a:srgbClr>
              </a:glow>
            </a:effectLst>
          </c:spPr>
          <c:marker>
            <c:symbol val="none"/>
          </c:marker>
          <c:val>
            <c:numRef>
              <c:f>'FTR - Chart'!$D$5:$D$35</c:f>
              <c:numCache>
                <c:formatCode>0.00</c:formatCode>
                <c:ptCount val="31"/>
                <c:pt idx="0">
                  <c:v>0</c:v>
                </c:pt>
                <c:pt idx="1">
                  <c:v>4.0670000000000002</c:v>
                </c:pt>
                <c:pt idx="2">
                  <c:v>4.0670000000000002</c:v>
                </c:pt>
                <c:pt idx="3">
                  <c:v>4.0670000000000002</c:v>
                </c:pt>
                <c:pt idx="4">
                  <c:v>-0.93299999999999983</c:v>
                </c:pt>
                <c:pt idx="5">
                  <c:v>-5.9329999999999998</c:v>
                </c:pt>
                <c:pt idx="6">
                  <c:v>4.5000000000001705E-2</c:v>
                </c:pt>
                <c:pt idx="7">
                  <c:v>4.5000000000001705E-2</c:v>
                </c:pt>
                <c:pt idx="8">
                  <c:v>3.7200000000000015</c:v>
                </c:pt>
                <c:pt idx="9">
                  <c:v>-1.2799999999999985</c:v>
                </c:pt>
                <c:pt idx="10">
                  <c:v>-1.2799999999999985</c:v>
                </c:pt>
                <c:pt idx="11">
                  <c:v>2.4440000000000013</c:v>
                </c:pt>
                <c:pt idx="12">
                  <c:v>-2.5559999999999987</c:v>
                </c:pt>
                <c:pt idx="13">
                  <c:v>-7.5559999999999992</c:v>
                </c:pt>
                <c:pt idx="14">
                  <c:v>-3.1950000000000003</c:v>
                </c:pt>
                <c:pt idx="15">
                  <c:v>-8.1950000000000003</c:v>
                </c:pt>
                <c:pt idx="16">
                  <c:v>-3.8830000000000009</c:v>
                </c:pt>
                <c:pt idx="17">
                  <c:v>2.8789999999999987</c:v>
                </c:pt>
                <c:pt idx="18">
                  <c:v>7.8279999999999976</c:v>
                </c:pt>
                <c:pt idx="19">
                  <c:v>13.315999999999999</c:v>
                </c:pt>
                <c:pt idx="20">
                  <c:v>20.96</c:v>
                </c:pt>
                <c:pt idx="21">
                  <c:v>15.96</c:v>
                </c:pt>
                <c:pt idx="22">
                  <c:v>10.96</c:v>
                </c:pt>
                <c:pt idx="23">
                  <c:v>5.9600000000000009</c:v>
                </c:pt>
                <c:pt idx="24">
                  <c:v>0.96000000000000085</c:v>
                </c:pt>
                <c:pt idx="25">
                  <c:v>-4.0399999999999991</c:v>
                </c:pt>
                <c:pt idx="26">
                  <c:v>3.016</c:v>
                </c:pt>
                <c:pt idx="27">
                  <c:v>7.4260000000000002</c:v>
                </c:pt>
                <c:pt idx="28">
                  <c:v>20.901</c:v>
                </c:pt>
                <c:pt idx="29">
                  <c:v>25.801000000000002</c:v>
                </c:pt>
                <c:pt idx="30">
                  <c:v>30.407</c:v>
                </c:pt>
              </c:numCache>
            </c:numRef>
          </c:val>
          <c:smooth val="0"/>
          <c:extLst xmlns:mc="http://schemas.openxmlformats.org/markup-compatibility/2006" xmlns:c14="http://schemas.microsoft.com/office/drawing/2007/8/2/chart" xmlns:c16="http://schemas.microsoft.com/office/drawing/2014/chart">
            <c:ext xmlns:c16="http://schemas.microsoft.com/office/drawing/2014/chart" uri="{C3380CC4-5D6E-409C-BE32-E72D297353CC}">
              <c16:uniqueId val="{00000001-2BCE-4850-A1C9-4FE42D81416F}"/>
            </c:ext>
          </c:extLst>
        </c:ser>
        <c:ser>
          <c:idx val="2"/>
          <c:order val="2"/>
          <c:tx>
            <c:strRef>
              <c:f>'FTR - Chart'!$E$4</c:f>
              <c:strCache>
                <c:ptCount val="1"/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val>
            <c:numRef>
              <c:f>'FTR - Chart'!$E$5:$E$33</c:f>
              <c:numCache>
                <c:formatCode>General</c:formatCode>
                <c:ptCount val="29"/>
              </c:numCache>
            </c:numRef>
          </c:val>
          <c:smooth val="0"/>
          <c:extLst xmlns:mc="http://schemas.openxmlformats.org/markup-compatibility/2006" xmlns:c14="http://schemas.microsoft.com/office/drawing/2007/8/2/chart" xmlns:c16="http://schemas.microsoft.com/office/drawing/2014/chart">
            <c:ext xmlns:c16="http://schemas.microsoft.com/office/drawing/2014/chart" uri="{C3380CC4-5D6E-409C-BE32-E72D297353CC}">
              <c16:uniqueId val="{00000003-2BCE-4850-A1C9-4FE42D8141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8699608"/>
        <c:axId val="598698296"/>
      </c:lineChart>
      <c:catAx>
        <c:axId val="598699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lt1">
                <a:lumMod val="95000"/>
                <a:alpha val="1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8698296"/>
        <c:crosses val="autoZero"/>
        <c:auto val="0"/>
        <c:lblAlgn val="ctr"/>
        <c:lblOffset val="100"/>
        <c:noMultiLvlLbl val="0"/>
      </c:catAx>
      <c:valAx>
        <c:axId val="598698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8699608"/>
        <c:crossesAt val="1"/>
        <c:crossBetween val="between"/>
        <c:majorUnit val="5"/>
        <c:minorUnit val="1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.2358290071785191"/>
          <c:y val="8.3024802272583617E-2"/>
          <c:w val="0.59887776646215751"/>
          <c:h val="5.54874341987392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PGX5 - JUNE 2026</a:t>
            </a:r>
          </a:p>
        </c:rich>
      </c:tx>
      <c:layout>
        <c:manualLayout>
          <c:xMode val="edge"/>
          <c:yMode val="edge"/>
          <c:x val="0.38853173411828251"/>
          <c:y val="1.90904690672126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'PGX5 - CHART'!$C$4</c:f>
              <c:strCache>
                <c:ptCount val="1"/>
                <c:pt idx="0">
                  <c:v>Profit / Loss (£)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>
              <a:glow rad="101600">
                <a:srgbClr val="FFFF00">
                  <a:alpha val="10000"/>
                </a:srgbClr>
              </a:glow>
            </a:effectLst>
          </c:spPr>
          <c:marker>
            <c:symbol val="none"/>
          </c:marker>
          <c:cat>
            <c:numRef>
              <c:f>'PGX5 - CHART'!$B$5:$B$35</c:f>
              <c:numCache>
                <c:formatCode>0</c:formatCode>
                <c:ptCount val="3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</c:numCache>
            </c:numRef>
          </c:cat>
          <c:val>
            <c:numRef>
              <c:f>'PGX5 - CHART'!$C$5:$C$35</c:f>
              <c:numCache>
                <c:formatCode>0.00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-60.606060606060609</c:v>
                </c:pt>
                <c:pt idx="4">
                  <c:v>47.425160697887975</c:v>
                </c:pt>
                <c:pt idx="5">
                  <c:v>-59.807218187383469</c:v>
                </c:pt>
                <c:pt idx="6">
                  <c:v>56.710654157233058</c:v>
                </c:pt>
                <c:pt idx="7">
                  <c:v>59.595699821045592</c:v>
                </c:pt>
                <c:pt idx="8">
                  <c:v>-63.231408235316515</c:v>
                </c:pt>
                <c:pt idx="9">
                  <c:v>0</c:v>
                </c:pt>
                <c:pt idx="10">
                  <c:v>0</c:v>
                </c:pt>
                <c:pt idx="11">
                  <c:v>-59.399201675600366</c:v>
                </c:pt>
                <c:pt idx="12">
                  <c:v>62.338922165800085</c:v>
                </c:pt>
                <c:pt idx="13">
                  <c:v>67.72755029835335</c:v>
                </c:pt>
                <c:pt idx="14">
                  <c:v>63.656593745247562</c:v>
                </c:pt>
                <c:pt idx="15">
                  <c:v>54.275177711322286</c:v>
                </c:pt>
                <c:pt idx="16">
                  <c:v>56.918543336099169</c:v>
                </c:pt>
                <c:pt idx="17">
                  <c:v>-74.279055347189569</c:v>
                </c:pt>
                <c:pt idx="18">
                  <c:v>-69.777294417056865</c:v>
                </c:pt>
                <c:pt idx="19">
                  <c:v>48.820424101107356</c:v>
                </c:pt>
                <c:pt idx="20">
                  <c:v>0</c:v>
                </c:pt>
                <c:pt idx="21">
                  <c:v>-68.507181064575079</c:v>
                </c:pt>
                <c:pt idx="22">
                  <c:v>50.454500866467669</c:v>
                </c:pt>
                <c:pt idx="23">
                  <c:v>50.209261413771245</c:v>
                </c:pt>
                <c:pt idx="24">
                  <c:v>82.856332174947624</c:v>
                </c:pt>
                <c:pt idx="25">
                  <c:v>-75.477660664006066</c:v>
                </c:pt>
                <c:pt idx="26">
                  <c:v>0</c:v>
                </c:pt>
                <c:pt idx="27">
                  <c:v>66.70578417374557</c:v>
                </c:pt>
                <c:pt idx="28">
                  <c:v>220.34133345027689</c:v>
                </c:pt>
                <c:pt idx="29">
                  <c:v>-88.30005199491616</c:v>
                </c:pt>
                <c:pt idx="30">
                  <c:v>72.347711086331572</c:v>
                </c:pt>
              </c:numCache>
            </c:numRef>
          </c:val>
          <c:smooth val="0"/>
          <c:extLst xmlns:mc="http://schemas.openxmlformats.org/markup-compatibility/2006" xmlns:c14="http://schemas.microsoft.com/office/drawing/2007/8/2/chart" xmlns:c16="http://schemas.microsoft.com/office/drawing/2014/chart">
            <c:ext xmlns:c16="http://schemas.microsoft.com/office/drawing/2014/chart" uri="{C3380CC4-5D6E-409C-BE32-E72D297353CC}">
              <c16:uniqueId val="{00000000-A019-4EC2-987F-F97537DC0EE5}"/>
            </c:ext>
          </c:extLst>
        </c:ser>
        <c:ser>
          <c:idx val="1"/>
          <c:order val="1"/>
          <c:tx>
            <c:strRef>
              <c:f>'PGX5 - CHART'!$D$4</c:f>
              <c:strCache>
                <c:ptCount val="1"/>
                <c:pt idx="0">
                  <c:v>Acc Profit (£)</c:v>
                </c:pt>
              </c:strCache>
            </c:strRef>
          </c:tx>
          <c:spPr>
            <a:ln w="25400" cap="rnd">
              <a:solidFill>
                <a:srgbClr val="00CC00"/>
              </a:solidFill>
              <a:round/>
            </a:ln>
            <a:effectLst>
              <a:glow rad="101600">
                <a:srgbClr val="FFFF00">
                  <a:alpha val="20000"/>
                </a:srgbClr>
              </a:glow>
            </a:effectLst>
          </c:spPr>
          <c:marker>
            <c:symbol val="none"/>
          </c:marker>
          <c:cat>
            <c:numRef>
              <c:f>'PGX5 - CHART'!$B$5:$B$35</c:f>
              <c:numCache>
                <c:formatCode>0</c:formatCode>
                <c:ptCount val="3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</c:numCache>
            </c:numRef>
          </c:cat>
          <c:val>
            <c:numRef>
              <c:f>'PGX5 - CHART'!$D$5:$D$35</c:f>
              <c:numCache>
                <c:formatCode>0.00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-60.606060606060609</c:v>
                </c:pt>
                <c:pt idx="4">
                  <c:v>-13.180899908172634</c:v>
                </c:pt>
                <c:pt idx="5">
                  <c:v>-72.988118095556104</c:v>
                </c:pt>
                <c:pt idx="6">
                  <c:v>-16.277463938323045</c:v>
                </c:pt>
                <c:pt idx="7">
                  <c:v>43.318235882722547</c:v>
                </c:pt>
                <c:pt idx="8">
                  <c:v>-19.913172352593968</c:v>
                </c:pt>
                <c:pt idx="9">
                  <c:v>-19.913172352593968</c:v>
                </c:pt>
                <c:pt idx="10">
                  <c:v>-19.913172352593968</c:v>
                </c:pt>
                <c:pt idx="11">
                  <c:v>-79.312374028194341</c:v>
                </c:pt>
                <c:pt idx="12">
                  <c:v>-16.973451862394256</c:v>
                </c:pt>
                <c:pt idx="13">
                  <c:v>50.754098435959094</c:v>
                </c:pt>
                <c:pt idx="14">
                  <c:v>114.41069218120666</c:v>
                </c:pt>
                <c:pt idx="15">
                  <c:v>168.68586989252896</c:v>
                </c:pt>
                <c:pt idx="16">
                  <c:v>225.60441322862812</c:v>
                </c:pt>
                <c:pt idx="17">
                  <c:v>151.32535788143855</c:v>
                </c:pt>
                <c:pt idx="18">
                  <c:v>81.548063464381684</c:v>
                </c:pt>
                <c:pt idx="19">
                  <c:v>130.36848756548903</c:v>
                </c:pt>
                <c:pt idx="20">
                  <c:v>130.36848756548903</c:v>
                </c:pt>
                <c:pt idx="21">
                  <c:v>61.861306500913955</c:v>
                </c:pt>
                <c:pt idx="22">
                  <c:v>112.31580736738162</c:v>
                </c:pt>
                <c:pt idx="23">
                  <c:v>162.52506878115287</c:v>
                </c:pt>
                <c:pt idx="24">
                  <c:v>245.38140095610049</c:v>
                </c:pt>
                <c:pt idx="25">
                  <c:v>169.90374029209443</c:v>
                </c:pt>
                <c:pt idx="26">
                  <c:v>169.90374029209443</c:v>
                </c:pt>
                <c:pt idx="27">
                  <c:v>236.60952446584</c:v>
                </c:pt>
                <c:pt idx="28">
                  <c:v>456.95085791611689</c:v>
                </c:pt>
                <c:pt idx="29">
                  <c:v>368.65080592120074</c:v>
                </c:pt>
                <c:pt idx="30">
                  <c:v>440.99851700753231</c:v>
                </c:pt>
              </c:numCache>
            </c:numRef>
          </c:val>
          <c:smooth val="0"/>
          <c:extLst xmlns:mc="http://schemas.openxmlformats.org/markup-compatibility/2006" xmlns:c14="http://schemas.microsoft.com/office/drawing/2007/8/2/chart" xmlns:c16="http://schemas.microsoft.com/office/drawing/2014/chart">
            <c:ext xmlns:c16="http://schemas.microsoft.com/office/drawing/2014/chart" uri="{C3380CC4-5D6E-409C-BE32-E72D297353CC}">
              <c16:uniqueId val="{00000001-A019-4EC2-987F-F97537DC0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77754408"/>
        <c:axId val="677754736"/>
      </c:lineChart>
      <c:catAx>
        <c:axId val="677754408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lt1">
                <a:lumMod val="95000"/>
                <a:alpha val="1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7754736"/>
        <c:crosses val="autoZero"/>
        <c:auto val="1"/>
        <c:lblAlgn val="ctr"/>
        <c:lblOffset val="100"/>
        <c:noMultiLvlLbl val="0"/>
      </c:catAx>
      <c:valAx>
        <c:axId val="677754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#,##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7754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292081277421284"/>
          <c:y val="8.034532060177281E-2"/>
          <c:w val="0.42117879019772708"/>
          <c:h val="6.08934990278418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PR0-XCS</a:t>
            </a:r>
            <a:r>
              <a:rPr lang="en-US" baseline="0"/>
              <a:t> - JUNE 2026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'PXCS - CHART'!$C$4</c:f>
              <c:strCache>
                <c:ptCount val="1"/>
                <c:pt idx="0">
                  <c:v>Day Points: Profit / Loss</c:v>
                </c:pt>
              </c:strCache>
            </c:strRef>
          </c:tx>
          <c:spPr>
            <a:ln w="22225" cap="rnd">
              <a:solidFill>
                <a:schemeClr val="accent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cat>
            <c:numRef>
              <c:f>'PXCS - CHART'!$B$5:$B$57</c:f>
              <c:numCache>
                <c:formatCode>0</c:formatCode>
                <c:ptCount val="53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</c:numCache>
            </c:numRef>
          </c:cat>
          <c:val>
            <c:numRef>
              <c:f>'PXCS - CHART'!$C$5:$C$57</c:f>
              <c:numCache>
                <c:formatCode>0.00</c:formatCode>
                <c:ptCount val="53"/>
                <c:pt idx="0">
                  <c:v>0</c:v>
                </c:pt>
                <c:pt idx="1">
                  <c:v>-0.99900000000000011</c:v>
                </c:pt>
                <c:pt idx="2">
                  <c:v>1.2920400000000003</c:v>
                </c:pt>
                <c:pt idx="3">
                  <c:v>-0.99900000000000011</c:v>
                </c:pt>
                <c:pt idx="4">
                  <c:v>4.71861</c:v>
                </c:pt>
                <c:pt idx="5">
                  <c:v>-0.99900000000000011</c:v>
                </c:pt>
                <c:pt idx="6">
                  <c:v>-0.99900000000000011</c:v>
                </c:pt>
                <c:pt idx="7">
                  <c:v>-0.99900000000000011</c:v>
                </c:pt>
                <c:pt idx="8">
                  <c:v>2.2057920000000002</c:v>
                </c:pt>
                <c:pt idx="9">
                  <c:v>1.8141839999999998</c:v>
                </c:pt>
                <c:pt idx="10">
                  <c:v>0</c:v>
                </c:pt>
                <c:pt idx="11">
                  <c:v>2.2710599999999999</c:v>
                </c:pt>
                <c:pt idx="12">
                  <c:v>-0.99900000000000011</c:v>
                </c:pt>
                <c:pt idx="13">
                  <c:v>1.1615040000000001</c:v>
                </c:pt>
                <c:pt idx="14">
                  <c:v>-0.99900000000000011</c:v>
                </c:pt>
                <c:pt idx="15">
                  <c:v>1.553112</c:v>
                </c:pt>
                <c:pt idx="16">
                  <c:v>-0.99900000000000011</c:v>
                </c:pt>
                <c:pt idx="17">
                  <c:v>-0.99900000000000011</c:v>
                </c:pt>
                <c:pt idx="18">
                  <c:v>1.6183800000000002</c:v>
                </c:pt>
                <c:pt idx="19">
                  <c:v>-0.99900000000000011</c:v>
                </c:pt>
                <c:pt idx="20">
                  <c:v>-0.99900000000000011</c:v>
                </c:pt>
                <c:pt idx="21">
                  <c:v>-0.99900000000000011</c:v>
                </c:pt>
                <c:pt idx="22">
                  <c:v>-0.99900000000000011</c:v>
                </c:pt>
                <c:pt idx="23">
                  <c:v>4.0659299999999998</c:v>
                </c:pt>
                <c:pt idx="24">
                  <c:v>5.5344599999999993</c:v>
                </c:pt>
                <c:pt idx="25">
                  <c:v>-0.99900000000000011</c:v>
                </c:pt>
                <c:pt idx="26">
                  <c:v>-0.99900000000000011</c:v>
                </c:pt>
                <c:pt idx="27">
                  <c:v>1.4878439999999999</c:v>
                </c:pt>
                <c:pt idx="28">
                  <c:v>-0.99900000000000011</c:v>
                </c:pt>
                <c:pt idx="29">
                  <c:v>1.8141839999999998</c:v>
                </c:pt>
                <c:pt idx="30">
                  <c:v>1.1615040000000001</c:v>
                </c:pt>
                <c:pt idx="31">
                  <c:v>-0.99900000000000011</c:v>
                </c:pt>
                <c:pt idx="32">
                  <c:v>-0.99900000000000011</c:v>
                </c:pt>
                <c:pt idx="33">
                  <c:v>-0.99900000000000011</c:v>
                </c:pt>
                <c:pt idx="34">
                  <c:v>-0.99900000000000011</c:v>
                </c:pt>
                <c:pt idx="35">
                  <c:v>1.4878439999999999</c:v>
                </c:pt>
                <c:pt idx="36">
                  <c:v>1.226772</c:v>
                </c:pt>
                <c:pt idx="37">
                  <c:v>-0.99900000000000011</c:v>
                </c:pt>
                <c:pt idx="38">
                  <c:v>-0.99900000000000011</c:v>
                </c:pt>
                <c:pt idx="39">
                  <c:v>2.5973999999999999</c:v>
                </c:pt>
                <c:pt idx="40">
                  <c:v>2.0099879999999994</c:v>
                </c:pt>
                <c:pt idx="41">
                  <c:v>1.1615040000000001</c:v>
                </c:pt>
                <c:pt idx="42">
                  <c:v>-0.99900000000000011</c:v>
                </c:pt>
                <c:pt idx="43">
                  <c:v>-0.99900000000000011</c:v>
                </c:pt>
                <c:pt idx="44">
                  <c:v>-0.99900000000000011</c:v>
                </c:pt>
                <c:pt idx="45">
                  <c:v>2.4342299999999999</c:v>
                </c:pt>
                <c:pt idx="46">
                  <c:v>1.4878439999999999</c:v>
                </c:pt>
                <c:pt idx="47">
                  <c:v>-0.99900000000000011</c:v>
                </c:pt>
                <c:pt idx="48">
                  <c:v>1.1615040000000001</c:v>
                </c:pt>
                <c:pt idx="49">
                  <c:v>2.1405239999999996</c:v>
                </c:pt>
                <c:pt idx="50">
                  <c:v>-0.99900000000000011</c:v>
                </c:pt>
                <c:pt idx="51">
                  <c:v>1.1615040000000001</c:v>
                </c:pt>
                <c:pt idx="52">
                  <c:v>2.2710599999999999</c:v>
                </c:pt>
              </c:numCache>
            </c:numRef>
          </c:val>
          <c:smooth val="0"/>
          <c:extLst xmlns:mc="http://schemas.openxmlformats.org/markup-compatibility/2006" xmlns:c14="http://schemas.microsoft.com/office/drawing/2007/8/2/chart" xmlns:c16="http://schemas.microsoft.com/office/drawing/2014/chart">
            <c:ext xmlns:c16="http://schemas.microsoft.com/office/drawing/2014/chart" uri="{C3380CC4-5D6E-409C-BE32-E72D297353CC}">
              <c16:uniqueId val="{00000000-8E47-4275-A2AC-60BA5D23CDF7}"/>
            </c:ext>
          </c:extLst>
        </c:ser>
        <c:ser>
          <c:idx val="1"/>
          <c:order val="1"/>
          <c:tx>
            <c:strRef>
              <c:f>'PXCS - CHART'!$D$4</c:f>
              <c:strCache>
                <c:ptCount val="1"/>
                <c:pt idx="0">
                  <c:v>Acc Points</c:v>
                </c:pt>
              </c:strCache>
            </c:strRef>
          </c:tx>
          <c:spPr>
            <a:ln w="22225" cap="rnd">
              <a:solidFill>
                <a:srgbClr val="00CC00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cat>
            <c:numRef>
              <c:f>'PXCS - CHART'!$B$5:$B$57</c:f>
              <c:numCache>
                <c:formatCode>0</c:formatCode>
                <c:ptCount val="53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</c:numCache>
            </c:numRef>
          </c:cat>
          <c:val>
            <c:numRef>
              <c:f>'PXCS - CHART'!$D$5:$D$57</c:f>
              <c:numCache>
                <c:formatCode>0.00</c:formatCode>
                <c:ptCount val="53"/>
                <c:pt idx="0">
                  <c:v>0</c:v>
                </c:pt>
                <c:pt idx="1">
                  <c:v>-0.99900000000000011</c:v>
                </c:pt>
                <c:pt idx="2">
                  <c:v>0.29304000000000019</c:v>
                </c:pt>
                <c:pt idx="3">
                  <c:v>-0.70595999999999992</c:v>
                </c:pt>
                <c:pt idx="4">
                  <c:v>4.0126499999999998</c:v>
                </c:pt>
                <c:pt idx="5">
                  <c:v>3.0136499999999997</c:v>
                </c:pt>
                <c:pt idx="6">
                  <c:v>2.0146499999999996</c:v>
                </c:pt>
                <c:pt idx="7">
                  <c:v>1.0156499999999995</c:v>
                </c:pt>
                <c:pt idx="8">
                  <c:v>3.2214419999999997</c:v>
                </c:pt>
                <c:pt idx="9">
                  <c:v>5.0356259999999997</c:v>
                </c:pt>
                <c:pt idx="10">
                  <c:v>5.0356259999999997</c:v>
                </c:pt>
                <c:pt idx="11">
                  <c:v>7.3066859999999991</c:v>
                </c:pt>
                <c:pt idx="12">
                  <c:v>6.3076859999999986</c:v>
                </c:pt>
                <c:pt idx="13">
                  <c:v>7.4691899999999984</c:v>
                </c:pt>
                <c:pt idx="14">
                  <c:v>6.4701899999999988</c:v>
                </c:pt>
                <c:pt idx="15">
                  <c:v>8.0233019999999993</c:v>
                </c:pt>
                <c:pt idx="16">
                  <c:v>7.0243019999999987</c:v>
                </c:pt>
                <c:pt idx="17">
                  <c:v>6.0253019999999982</c:v>
                </c:pt>
                <c:pt idx="18">
                  <c:v>7.6436819999999983</c:v>
                </c:pt>
                <c:pt idx="19">
                  <c:v>6.6446819999999978</c:v>
                </c:pt>
                <c:pt idx="20">
                  <c:v>5.6456819999999972</c:v>
                </c:pt>
                <c:pt idx="21">
                  <c:v>4.6466819999999966</c:v>
                </c:pt>
                <c:pt idx="22">
                  <c:v>3.6476819999999965</c:v>
                </c:pt>
                <c:pt idx="23">
                  <c:v>7.7136119999999959</c:v>
                </c:pt>
                <c:pt idx="24">
                  <c:v>13.248071999999995</c:v>
                </c:pt>
                <c:pt idx="25">
                  <c:v>12.249071999999995</c:v>
                </c:pt>
                <c:pt idx="26">
                  <c:v>11.250071999999994</c:v>
                </c:pt>
                <c:pt idx="27">
                  <c:v>12.737915999999995</c:v>
                </c:pt>
                <c:pt idx="28">
                  <c:v>11.738915999999994</c:v>
                </c:pt>
                <c:pt idx="29">
                  <c:v>13.553099999999993</c:v>
                </c:pt>
                <c:pt idx="30">
                  <c:v>14.714603999999994</c:v>
                </c:pt>
                <c:pt idx="31">
                  <c:v>13.715603999999994</c:v>
                </c:pt>
                <c:pt idx="32">
                  <c:v>12.716603999999993</c:v>
                </c:pt>
                <c:pt idx="33">
                  <c:v>11.717603999999993</c:v>
                </c:pt>
                <c:pt idx="34">
                  <c:v>10.718603999999992</c:v>
                </c:pt>
                <c:pt idx="35">
                  <c:v>12.206447999999991</c:v>
                </c:pt>
                <c:pt idx="36">
                  <c:v>13.433219999999992</c:v>
                </c:pt>
                <c:pt idx="37">
                  <c:v>12.434219999999991</c:v>
                </c:pt>
                <c:pt idx="38">
                  <c:v>11.43521999999999</c:v>
                </c:pt>
                <c:pt idx="39">
                  <c:v>14.032619999999991</c:v>
                </c:pt>
                <c:pt idx="40">
                  <c:v>16.042607999999991</c:v>
                </c:pt>
                <c:pt idx="41">
                  <c:v>17.204111999999991</c:v>
                </c:pt>
                <c:pt idx="42">
                  <c:v>16.205111999999993</c:v>
                </c:pt>
                <c:pt idx="43">
                  <c:v>15.206111999999992</c:v>
                </c:pt>
                <c:pt idx="44">
                  <c:v>14.207111999999992</c:v>
                </c:pt>
                <c:pt idx="45">
                  <c:v>16.641341999999991</c:v>
                </c:pt>
                <c:pt idx="46">
                  <c:v>18.12918599999999</c:v>
                </c:pt>
                <c:pt idx="47">
                  <c:v>17.130185999999991</c:v>
                </c:pt>
                <c:pt idx="48">
                  <c:v>18.291689999999992</c:v>
                </c:pt>
                <c:pt idx="49">
                  <c:v>20.432213999999991</c:v>
                </c:pt>
                <c:pt idx="50">
                  <c:v>19.433213999999992</c:v>
                </c:pt>
                <c:pt idx="51">
                  <c:v>20.594717999999993</c:v>
                </c:pt>
                <c:pt idx="52">
                  <c:v>22.865777999999992</c:v>
                </c:pt>
              </c:numCache>
            </c:numRef>
          </c:val>
          <c:smooth val="0"/>
          <c:extLst xmlns:mc="http://schemas.openxmlformats.org/markup-compatibility/2006" xmlns:c14="http://schemas.microsoft.com/office/drawing/2007/8/2/chart" xmlns:c16="http://schemas.microsoft.com/office/drawing/2014/chart">
            <c:ext xmlns:c16="http://schemas.microsoft.com/office/drawing/2014/chart" uri="{C3380CC4-5D6E-409C-BE32-E72D297353CC}">
              <c16:uniqueId val="{00000001-8E47-4275-A2AC-60BA5D23CD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72084408"/>
        <c:axId val="672081456"/>
      </c:lineChart>
      <c:catAx>
        <c:axId val="672084408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Match #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208145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672081456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Points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2084408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3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33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36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449580</xdr:colOff>
      <xdr:row>1</xdr:row>
      <xdr:rowOff>38100</xdr:rowOff>
    </xdr:from>
    <xdr:to>
      <xdr:col>5</xdr:col>
      <xdr:colOff>773430</xdr:colOff>
      <xdr:row>3</xdr:row>
      <xdr:rowOff>333375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43100" y="175260"/>
          <a:ext cx="3669030" cy="1057275"/>
        </a:xfrm>
        <a:prstGeom prst="rect">
          <a:avLst/>
        </a:prstGeom>
      </xdr:spPr>
    </xdr:pic>
    <xdr:clientData/>
  </xdr:twoCellAnchor>
  <xdr:twoCellAnchor editAs="oneCell">
    <xdr:from>
      <xdr:col>1</xdr:col>
      <xdr:colOff>224790</xdr:colOff>
      <xdr:row>1</xdr:row>
      <xdr:rowOff>41909</xdr:rowOff>
    </xdr:from>
    <xdr:to>
      <xdr:col>2</xdr:col>
      <xdr:colOff>944880</xdr:colOff>
      <xdr:row>3</xdr:row>
      <xdr:rowOff>342900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2910" y="179069"/>
          <a:ext cx="1062990" cy="106299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276224</xdr:colOff>
      <xdr:row>3</xdr:row>
      <xdr:rowOff>2856</xdr:rowOff>
    </xdr:from>
    <xdr:to>
      <xdr:col>15</xdr:col>
      <xdr:colOff>358139</xdr:colOff>
      <xdr:row>25</xdr:row>
      <xdr:rowOff>121919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23808</xdr:colOff>
      <xdr:row>1</xdr:row>
      <xdr:rowOff>142878</xdr:rowOff>
    </xdr:from>
    <xdr:to>
      <xdr:col>11</xdr:col>
      <xdr:colOff>647699</xdr:colOff>
      <xdr:row>4</xdr:row>
      <xdr:rowOff>95253</xdr:rowOff>
    </xdr:to>
    <xdr:sp macro="" textlink="">
      <xdr:nvSpPr>
        <xdr:cNvPr id="4" name="Bent Arrow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 rot="5400000">
          <a:off x="8598691" y="-164305"/>
          <a:ext cx="1019175" cy="2033591"/>
        </a:xfrm>
        <a:prstGeom prst="bentArrow">
          <a:avLst>
            <a:gd name="adj1" fmla="val 25000"/>
            <a:gd name="adj2" fmla="val 25746"/>
            <a:gd name="adj3" fmla="val 25000"/>
            <a:gd name="adj4" fmla="val 43750"/>
          </a:avLst>
        </a:prstGeom>
        <a:gradFill flip="none" rotWithShape="1">
          <a:gsLst>
            <a:gs pos="91000">
              <a:srgbClr val="00CC00">
                <a:alpha val="78000"/>
              </a:srgbClr>
            </a:gs>
            <a:gs pos="0">
              <a:srgbClr val="FFFF00"/>
            </a:gs>
            <a:gs pos="56000">
              <a:schemeClr val="accent4">
                <a:lumMod val="30000"/>
                <a:lumOff val="70000"/>
              </a:schemeClr>
            </a:gs>
          </a:gsLst>
          <a:lin ang="5400000" scaled="1"/>
          <a:tileRect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</xdr:col>
      <xdr:colOff>66675</xdr:colOff>
      <xdr:row>1</xdr:row>
      <xdr:rowOff>57150</xdr:rowOff>
    </xdr:from>
    <xdr:to>
      <xdr:col>2</xdr:col>
      <xdr:colOff>694796</xdr:colOff>
      <xdr:row>3</xdr:row>
      <xdr:rowOff>219075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52400"/>
          <a:ext cx="1015471" cy="962025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</xdr:colOff>
      <xdr:row>1</xdr:row>
      <xdr:rowOff>19051</xdr:rowOff>
    </xdr:from>
    <xdr:to>
      <xdr:col>5</xdr:col>
      <xdr:colOff>704850</xdr:colOff>
      <xdr:row>3</xdr:row>
      <xdr:rowOff>247650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94460" y="110491"/>
          <a:ext cx="3790950" cy="102869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304799</xdr:colOff>
      <xdr:row>3</xdr:row>
      <xdr:rowOff>52386</xdr:rowOff>
    </xdr:from>
    <xdr:to>
      <xdr:col>16</xdr:col>
      <xdr:colOff>220980</xdr:colOff>
      <xdr:row>28</xdr:row>
      <xdr:rowOff>53340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102870</xdr:colOff>
      <xdr:row>1</xdr:row>
      <xdr:rowOff>57150</xdr:rowOff>
    </xdr:from>
    <xdr:to>
      <xdr:col>2</xdr:col>
      <xdr:colOff>255270</xdr:colOff>
      <xdr:row>3</xdr:row>
      <xdr:rowOff>333375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570" y="179070"/>
          <a:ext cx="1074420" cy="1038225"/>
        </a:xfrm>
        <a:prstGeom prst="rect">
          <a:avLst/>
        </a:prstGeom>
      </xdr:spPr>
    </xdr:pic>
    <xdr:clientData/>
  </xdr:twoCellAnchor>
  <xdr:twoCellAnchor editAs="oneCell">
    <xdr:from>
      <xdr:col>2</xdr:col>
      <xdr:colOff>438150</xdr:colOff>
      <xdr:row>1</xdr:row>
      <xdr:rowOff>28575</xdr:rowOff>
    </xdr:from>
    <xdr:to>
      <xdr:col>4</xdr:col>
      <xdr:colOff>1906905</xdr:colOff>
      <xdr:row>3</xdr:row>
      <xdr:rowOff>323850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26870" y="150495"/>
          <a:ext cx="3274695" cy="10572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352424</xdr:colOff>
      <xdr:row>3</xdr:row>
      <xdr:rowOff>0</xdr:rowOff>
    </xdr:from>
    <xdr:to>
      <xdr:col>16</xdr:col>
      <xdr:colOff>289560</xdr:colOff>
      <xdr:row>26</xdr:row>
      <xdr:rowOff>45720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63"/>
  <sheetViews>
    <sheetView showGridLines="0" tabSelected="1" workbookViewId="0">
      <pane ySplit="6" topLeftCell="A7" activePane="bottomLeft" state="frozen"/>
      <selection pane="bottomLeft" activeCell="F13" sqref="F13"/>
    </sheetView>
  </sheetViews>
  <sheetFormatPr defaultRowHeight="14.4" x14ac:dyDescent="0.3"/>
  <cols>
    <col min="1" max="1" width="2.88671875" customWidth="1"/>
    <col min="2" max="2" width="5" style="10" customWidth="1"/>
    <col min="3" max="3" width="13.88671875" customWidth="1"/>
    <col min="4" max="4" width="15.33203125" style="63" customWidth="1"/>
    <col min="5" max="5" width="33.44140625" style="64" customWidth="1"/>
    <col min="6" max="6" width="22" style="59" customWidth="1"/>
    <col min="7" max="7" width="20.109375" customWidth="1"/>
    <col min="8" max="8" width="16.44140625" bestFit="1" customWidth="1"/>
    <col min="9" max="9" width="11.109375" style="65" customWidth="1"/>
    <col min="10" max="10" width="12" style="65" bestFit="1" customWidth="1"/>
    <col min="11" max="11" width="11.5546875" customWidth="1"/>
    <col min="12" max="12" width="11.44140625" style="66" customWidth="1"/>
    <col min="13" max="13" width="11.44140625" style="65" bestFit="1" customWidth="1"/>
    <col min="14" max="14" width="12.44140625" style="65" customWidth="1"/>
    <col min="15" max="15" width="12" style="67" customWidth="1"/>
  </cols>
  <sheetData>
    <row r="1" spans="2:15" ht="11.25" customHeight="1" thickBot="1" x14ac:dyDescent="0.35"/>
    <row r="2" spans="2:15" ht="30" customHeight="1" x14ac:dyDescent="0.3">
      <c r="B2" s="203"/>
      <c r="C2" s="204"/>
      <c r="D2" s="204"/>
      <c r="E2" s="204"/>
      <c r="F2" s="205"/>
      <c r="G2" s="194" t="s">
        <v>30</v>
      </c>
      <c r="H2" s="72" t="s">
        <v>31</v>
      </c>
      <c r="I2" s="73">
        <v>100</v>
      </c>
      <c r="J2" s="72" t="s">
        <v>39</v>
      </c>
      <c r="K2" s="73">
        <f>N37+I2</f>
        <v>120.901</v>
      </c>
      <c r="L2" s="197" t="s">
        <v>33</v>
      </c>
      <c r="M2" s="198"/>
      <c r="N2" s="74">
        <f>I37</f>
        <v>135</v>
      </c>
    </row>
    <row r="3" spans="2:15" ht="30" customHeight="1" x14ac:dyDescent="0.3">
      <c r="B3" s="206"/>
      <c r="C3" s="207"/>
      <c r="D3" s="207"/>
      <c r="E3" s="207"/>
      <c r="F3" s="208"/>
      <c r="G3" s="195"/>
      <c r="H3" s="75" t="s">
        <v>16</v>
      </c>
      <c r="I3" s="76">
        <v>46174</v>
      </c>
      <c r="J3" s="77" t="s">
        <v>34</v>
      </c>
      <c r="K3" s="84">
        <f>K2-I2</f>
        <v>20.900999999999996</v>
      </c>
      <c r="L3" s="199" t="s">
        <v>28</v>
      </c>
      <c r="M3" s="200"/>
      <c r="N3" s="79">
        <f>K3/N2*100</f>
        <v>15.482222222222219</v>
      </c>
    </row>
    <row r="4" spans="2:15" ht="30" customHeight="1" thickBot="1" x14ac:dyDescent="0.35">
      <c r="B4" s="209"/>
      <c r="C4" s="210"/>
      <c r="D4" s="210"/>
      <c r="E4" s="210"/>
      <c r="F4" s="211"/>
      <c r="G4" s="196"/>
      <c r="H4" s="80" t="s">
        <v>35</v>
      </c>
      <c r="I4" s="81">
        <f>COUNTA(E7:E36)</f>
        <v>27</v>
      </c>
      <c r="J4" s="80" t="s">
        <v>36</v>
      </c>
      <c r="K4" s="82">
        <f>K3/I2*100</f>
        <v>20.900999999999996</v>
      </c>
      <c r="L4" s="201" t="s">
        <v>29</v>
      </c>
      <c r="M4" s="202"/>
      <c r="N4" s="83">
        <f>K3/I2*100</f>
        <v>20.900999999999996</v>
      </c>
    </row>
    <row r="5" spans="2:15" ht="7.5" customHeight="1" x14ac:dyDescent="0.3">
      <c r="K5" s="69"/>
      <c r="L5" s="68"/>
      <c r="M5" s="70"/>
      <c r="N5" s="71"/>
      <c r="O5" s="71"/>
    </row>
    <row r="6" spans="2:15" ht="15.6" x14ac:dyDescent="0.3">
      <c r="B6" s="128" t="s">
        <v>0</v>
      </c>
      <c r="C6" s="85" t="s">
        <v>1</v>
      </c>
      <c r="D6" s="7" t="s">
        <v>42</v>
      </c>
      <c r="E6" s="86" t="s">
        <v>2</v>
      </c>
      <c r="F6" s="7" t="s">
        <v>3</v>
      </c>
      <c r="G6" s="7" t="s">
        <v>4</v>
      </c>
      <c r="H6" s="12" t="s">
        <v>5</v>
      </c>
      <c r="I6" s="12" t="s">
        <v>20</v>
      </c>
      <c r="J6" s="12" t="s">
        <v>22</v>
      </c>
      <c r="K6" s="12" t="s">
        <v>23</v>
      </c>
      <c r="L6" s="12" t="s">
        <v>24</v>
      </c>
      <c r="M6" s="12" t="s">
        <v>25</v>
      </c>
      <c r="N6" s="87" t="s">
        <v>21</v>
      </c>
      <c r="O6"/>
    </row>
    <row r="7" spans="2:15" x14ac:dyDescent="0.3">
      <c r="B7" s="129">
        <v>1</v>
      </c>
      <c r="C7" s="48">
        <f>I3</f>
        <v>46174</v>
      </c>
      <c r="D7" s="13" t="s">
        <v>52</v>
      </c>
      <c r="E7" s="13" t="s">
        <v>57</v>
      </c>
      <c r="F7" s="1" t="s">
        <v>58</v>
      </c>
      <c r="G7" s="49" t="s">
        <v>59</v>
      </c>
      <c r="H7" s="117">
        <v>1.83</v>
      </c>
      <c r="I7" s="50">
        <v>5</v>
      </c>
      <c r="J7" s="6" t="s">
        <v>60</v>
      </c>
      <c r="K7" s="51" t="s">
        <v>61</v>
      </c>
      <c r="L7" s="3">
        <f>IF(K7="w",(H7-1)*I7,-I7)</f>
        <v>4.1500000000000004</v>
      </c>
      <c r="M7" s="119">
        <f>IF(K7="w",(L7/100*2),0)</f>
        <v>8.3000000000000004E-2</v>
      </c>
      <c r="N7" s="120">
        <f t="shared" ref="N7:N19" si="0">L7-M7</f>
        <v>4.0670000000000002</v>
      </c>
      <c r="O7"/>
    </row>
    <row r="8" spans="2:15" x14ac:dyDescent="0.3">
      <c r="B8" s="164">
        <v>2</v>
      </c>
      <c r="C8" s="176">
        <f>C7+1</f>
        <v>46175</v>
      </c>
      <c r="D8" s="166" t="s">
        <v>56</v>
      </c>
      <c r="E8" s="166"/>
      <c r="F8" s="167"/>
      <c r="G8" s="177"/>
      <c r="H8" s="178"/>
      <c r="I8" s="170"/>
      <c r="J8" s="171"/>
      <c r="K8" s="172"/>
      <c r="L8" s="173">
        <f>IF(K8="w",(H8-1)*I8,-I8)</f>
        <v>0</v>
      </c>
      <c r="M8" s="174">
        <f>IF(K8="w",(L8/100*2),0)</f>
        <v>0</v>
      </c>
      <c r="N8" s="175">
        <f>L8-M8</f>
        <v>0</v>
      </c>
      <c r="O8"/>
    </row>
    <row r="9" spans="2:15" x14ac:dyDescent="0.3">
      <c r="B9" s="164">
        <v>3</v>
      </c>
      <c r="C9" s="165">
        <f>C8+1</f>
        <v>46176</v>
      </c>
      <c r="D9" s="166" t="s">
        <v>56</v>
      </c>
      <c r="E9" s="166"/>
      <c r="F9" s="167"/>
      <c r="G9" s="168"/>
      <c r="H9" s="169"/>
      <c r="I9" s="170"/>
      <c r="J9" s="171"/>
      <c r="K9" s="172"/>
      <c r="L9" s="173">
        <f>IF(K9="w",(H9-1)*I9,-I9)</f>
        <v>0</v>
      </c>
      <c r="M9" s="174">
        <f>IF(K9="w",(L9/100*2),0)</f>
        <v>0</v>
      </c>
      <c r="N9" s="175">
        <f>L9-M9</f>
        <v>0</v>
      </c>
      <c r="O9"/>
    </row>
    <row r="10" spans="2:15" x14ac:dyDescent="0.3">
      <c r="B10" s="129">
        <v>4</v>
      </c>
      <c r="C10" s="48">
        <f>C9+1</f>
        <v>46177</v>
      </c>
      <c r="D10" s="13" t="s">
        <v>52</v>
      </c>
      <c r="E10" s="13" t="s">
        <v>53</v>
      </c>
      <c r="F10" s="1" t="s">
        <v>54</v>
      </c>
      <c r="G10" s="52" t="s">
        <v>55</v>
      </c>
      <c r="H10" s="118">
        <v>1.86</v>
      </c>
      <c r="I10" s="53">
        <v>5</v>
      </c>
      <c r="J10" s="57" t="s">
        <v>80</v>
      </c>
      <c r="K10" s="54" t="s">
        <v>73</v>
      </c>
      <c r="L10" s="3">
        <f>IF(K10="w",(H10-1)*I10,-I10)</f>
        <v>-5</v>
      </c>
      <c r="M10" s="119">
        <f>IF(K10="w",(L10/100*2),0)</f>
        <v>0</v>
      </c>
      <c r="N10" s="120">
        <f t="shared" si="0"/>
        <v>-5</v>
      </c>
      <c r="O10"/>
    </row>
    <row r="11" spans="2:15" x14ac:dyDescent="0.3">
      <c r="B11" s="129">
        <v>5</v>
      </c>
      <c r="C11" s="48">
        <f t="shared" ref="C11:C36" si="1">C10+1</f>
        <v>46178</v>
      </c>
      <c r="D11" s="13" t="s">
        <v>52</v>
      </c>
      <c r="E11" s="13" t="s">
        <v>81</v>
      </c>
      <c r="F11" s="1" t="s">
        <v>82</v>
      </c>
      <c r="G11" s="52" t="s">
        <v>83</v>
      </c>
      <c r="H11" s="118">
        <v>2.16</v>
      </c>
      <c r="I11" s="50">
        <v>5</v>
      </c>
      <c r="J11" s="6" t="s">
        <v>79</v>
      </c>
      <c r="K11" s="51" t="s">
        <v>73</v>
      </c>
      <c r="L11" s="3">
        <f t="shared" ref="L11:L19" si="2">IF(K11="w",(H11-1)*I11,-I11)</f>
        <v>-5</v>
      </c>
      <c r="M11" s="119">
        <f t="shared" ref="M11:M19" si="3">IF(K11="w",(L11/100*2),0)</f>
        <v>0</v>
      </c>
      <c r="N11" s="120">
        <f t="shared" si="0"/>
        <v>-5</v>
      </c>
      <c r="O11"/>
    </row>
    <row r="12" spans="2:15" x14ac:dyDescent="0.3">
      <c r="B12" s="129">
        <v>6</v>
      </c>
      <c r="C12" s="48">
        <f t="shared" si="1"/>
        <v>46179</v>
      </c>
      <c r="D12" s="13" t="s">
        <v>52</v>
      </c>
      <c r="E12" s="13" t="s">
        <v>90</v>
      </c>
      <c r="F12" s="1" t="s">
        <v>54</v>
      </c>
      <c r="G12" s="52" t="s">
        <v>89</v>
      </c>
      <c r="H12" s="118">
        <v>2.2200000000000002</v>
      </c>
      <c r="I12" s="50">
        <v>5</v>
      </c>
      <c r="J12" s="6" t="s">
        <v>80</v>
      </c>
      <c r="K12" s="51" t="s">
        <v>61</v>
      </c>
      <c r="L12" s="3">
        <f t="shared" si="2"/>
        <v>6.1000000000000014</v>
      </c>
      <c r="M12" s="119">
        <f t="shared" si="3"/>
        <v>0.12200000000000003</v>
      </c>
      <c r="N12" s="120">
        <f t="shared" si="0"/>
        <v>5.9780000000000015</v>
      </c>
      <c r="O12"/>
    </row>
    <row r="13" spans="2:15" x14ac:dyDescent="0.3">
      <c r="B13" s="129">
        <v>7</v>
      </c>
      <c r="C13" s="48">
        <f t="shared" si="1"/>
        <v>46180</v>
      </c>
      <c r="D13" s="13" t="s">
        <v>52</v>
      </c>
      <c r="E13" s="13" t="s">
        <v>94</v>
      </c>
      <c r="F13" s="1" t="s">
        <v>63</v>
      </c>
      <c r="G13" s="49" t="s">
        <v>95</v>
      </c>
      <c r="H13" s="117">
        <v>2.2200000000000002</v>
      </c>
      <c r="I13" s="50">
        <v>5</v>
      </c>
      <c r="J13" s="6" t="s">
        <v>77</v>
      </c>
      <c r="K13" s="51" t="s">
        <v>69</v>
      </c>
      <c r="L13" s="3">
        <v>0</v>
      </c>
      <c r="M13" s="119">
        <f>IF(K13="w",(L13/100*2),0)</f>
        <v>0</v>
      </c>
      <c r="N13" s="120">
        <f t="shared" si="0"/>
        <v>0</v>
      </c>
      <c r="O13"/>
    </row>
    <row r="14" spans="2:15" x14ac:dyDescent="0.3">
      <c r="B14" s="129">
        <v>8</v>
      </c>
      <c r="C14" s="48">
        <f t="shared" si="1"/>
        <v>46181</v>
      </c>
      <c r="D14" s="13" t="s">
        <v>52</v>
      </c>
      <c r="E14" s="13" t="s">
        <v>96</v>
      </c>
      <c r="F14" s="1" t="s">
        <v>97</v>
      </c>
      <c r="G14" s="49" t="s">
        <v>98</v>
      </c>
      <c r="H14" s="117">
        <v>1.75</v>
      </c>
      <c r="I14" s="50">
        <v>5</v>
      </c>
      <c r="J14" s="6" t="s">
        <v>78</v>
      </c>
      <c r="K14" s="51" t="s">
        <v>61</v>
      </c>
      <c r="L14" s="3">
        <f>IF(K14="w",(H14-1)*I14,-I14)</f>
        <v>3.75</v>
      </c>
      <c r="M14" s="119">
        <f>IF(K14="w",(L14/100*2),0)</f>
        <v>7.4999999999999997E-2</v>
      </c>
      <c r="N14" s="120">
        <f t="shared" si="0"/>
        <v>3.6749999999999998</v>
      </c>
      <c r="O14"/>
    </row>
    <row r="15" spans="2:15" x14ac:dyDescent="0.3">
      <c r="B15" s="129">
        <v>9</v>
      </c>
      <c r="C15" s="56">
        <f t="shared" si="1"/>
        <v>46182</v>
      </c>
      <c r="D15" s="13" t="s">
        <v>52</v>
      </c>
      <c r="E15" s="13" t="s">
        <v>103</v>
      </c>
      <c r="F15" s="1" t="s">
        <v>58</v>
      </c>
      <c r="G15" s="52" t="s">
        <v>59</v>
      </c>
      <c r="H15" s="118">
        <v>2.02</v>
      </c>
      <c r="I15" s="50">
        <v>5</v>
      </c>
      <c r="J15" s="6" t="s">
        <v>77</v>
      </c>
      <c r="K15" s="51" t="s">
        <v>73</v>
      </c>
      <c r="L15" s="55">
        <f>IF(K15="w",(H15-1)*I15,-I15)</f>
        <v>-5</v>
      </c>
      <c r="M15" s="121">
        <f>IF(K15="w",(L15/100*2),0)</f>
        <v>0</v>
      </c>
      <c r="N15" s="122">
        <f t="shared" si="0"/>
        <v>-5</v>
      </c>
      <c r="O15"/>
    </row>
    <row r="16" spans="2:15" x14ac:dyDescent="0.3">
      <c r="B16" s="164">
        <v>10</v>
      </c>
      <c r="C16" s="176">
        <f t="shared" si="1"/>
        <v>46183</v>
      </c>
      <c r="D16" s="166" t="s">
        <v>56</v>
      </c>
      <c r="E16" s="166"/>
      <c r="F16" s="167"/>
      <c r="G16" s="168"/>
      <c r="H16" s="169"/>
      <c r="I16" s="187"/>
      <c r="J16" s="188"/>
      <c r="K16" s="189"/>
      <c r="L16" s="190">
        <f>IF(K16="w",(H16-1)*I16,-I16)</f>
        <v>0</v>
      </c>
      <c r="M16" s="191">
        <f>IF(K16="w",(L16/100*2),0)</f>
        <v>0</v>
      </c>
      <c r="N16" s="192">
        <f>L16-M16</f>
        <v>0</v>
      </c>
      <c r="O16"/>
    </row>
    <row r="17" spans="2:15" x14ac:dyDescent="0.3">
      <c r="B17" s="179">
        <v>11</v>
      </c>
      <c r="C17" s="180">
        <f t="shared" si="1"/>
        <v>46184</v>
      </c>
      <c r="D17" s="13" t="s">
        <v>106</v>
      </c>
      <c r="E17" s="13" t="s">
        <v>107</v>
      </c>
      <c r="F17" s="1" t="s">
        <v>63</v>
      </c>
      <c r="G17" s="49" t="s">
        <v>108</v>
      </c>
      <c r="H17" s="117">
        <v>1.76</v>
      </c>
      <c r="I17" s="50">
        <v>5</v>
      </c>
      <c r="J17" s="6" t="s">
        <v>66</v>
      </c>
      <c r="K17" s="51" t="s">
        <v>61</v>
      </c>
      <c r="L17" s="3">
        <f>IF(K17="w",(H17-1)*I17,-I17)</f>
        <v>3.8</v>
      </c>
      <c r="M17" s="119">
        <f>IF(K17="w",(L17/100*2),0)</f>
        <v>7.5999999999999998E-2</v>
      </c>
      <c r="N17" s="120">
        <f t="shared" ref="N17:N36" si="4">L17-M17</f>
        <v>3.7239999999999998</v>
      </c>
      <c r="O17"/>
    </row>
    <row r="18" spans="2:15" x14ac:dyDescent="0.3">
      <c r="B18" s="129">
        <v>12</v>
      </c>
      <c r="C18" s="56">
        <f t="shared" si="1"/>
        <v>46185</v>
      </c>
      <c r="D18" s="13" t="s">
        <v>106</v>
      </c>
      <c r="E18" s="13" t="s">
        <v>109</v>
      </c>
      <c r="F18" s="1" t="s">
        <v>82</v>
      </c>
      <c r="G18" s="49" t="s">
        <v>110</v>
      </c>
      <c r="H18" s="117">
        <v>1.9</v>
      </c>
      <c r="I18" s="50">
        <v>5</v>
      </c>
      <c r="J18" s="6" t="s">
        <v>77</v>
      </c>
      <c r="K18" s="51" t="s">
        <v>73</v>
      </c>
      <c r="L18" s="3">
        <f>IF(K18="w",(H18-1)*I18,-I18)</f>
        <v>-5</v>
      </c>
      <c r="M18" s="119">
        <f>IF(K18="w",(L18/100*2),0)</f>
        <v>0</v>
      </c>
      <c r="N18" s="120">
        <f>L18-M18</f>
        <v>-5</v>
      </c>
      <c r="O18"/>
    </row>
    <row r="19" spans="2:15" x14ac:dyDescent="0.3">
      <c r="B19" s="129">
        <v>13</v>
      </c>
      <c r="C19" s="56">
        <f t="shared" si="1"/>
        <v>46186</v>
      </c>
      <c r="D19" s="13" t="s">
        <v>106</v>
      </c>
      <c r="E19" s="13" t="s">
        <v>111</v>
      </c>
      <c r="F19" s="1" t="s">
        <v>112</v>
      </c>
      <c r="G19" s="52" t="s">
        <v>113</v>
      </c>
      <c r="H19" s="118">
        <v>1.86</v>
      </c>
      <c r="I19" s="50">
        <v>5</v>
      </c>
      <c r="J19" s="6" t="s">
        <v>77</v>
      </c>
      <c r="K19" s="51" t="s">
        <v>73</v>
      </c>
      <c r="L19" s="3">
        <f>IF(K19="w",(H19-1)*I19,-I19)</f>
        <v>-5</v>
      </c>
      <c r="M19" s="119">
        <f>IF(K19="w",(L19/100*2),0)</f>
        <v>0</v>
      </c>
      <c r="N19" s="120">
        <f>L19-M19</f>
        <v>-5</v>
      </c>
      <c r="O19"/>
    </row>
    <row r="20" spans="2:15" x14ac:dyDescent="0.3">
      <c r="B20" s="129">
        <v>14</v>
      </c>
      <c r="C20" s="56">
        <f t="shared" si="1"/>
        <v>46187</v>
      </c>
      <c r="D20" s="13" t="s">
        <v>106</v>
      </c>
      <c r="E20" s="13" t="s">
        <v>114</v>
      </c>
      <c r="F20" s="1" t="s">
        <v>63</v>
      </c>
      <c r="G20" s="52" t="s">
        <v>115</v>
      </c>
      <c r="H20" s="118">
        <v>1.89</v>
      </c>
      <c r="I20" s="53">
        <v>5</v>
      </c>
      <c r="J20" s="57" t="s">
        <v>79</v>
      </c>
      <c r="K20" s="54" t="s">
        <v>61</v>
      </c>
      <c r="L20" s="3">
        <f>IF(K20="w",(H20-1)*I20,-I20)</f>
        <v>4.4499999999999993</v>
      </c>
      <c r="M20" s="119">
        <f>IF(K20="w",(L20/100*2),0)</f>
        <v>8.8999999999999982E-2</v>
      </c>
      <c r="N20" s="120">
        <f t="shared" si="4"/>
        <v>4.3609999999999989</v>
      </c>
      <c r="O20"/>
    </row>
    <row r="21" spans="2:15" x14ac:dyDescent="0.3">
      <c r="B21" s="129">
        <v>15</v>
      </c>
      <c r="C21" s="56">
        <f t="shared" si="1"/>
        <v>46188</v>
      </c>
      <c r="D21" s="13" t="s">
        <v>106</v>
      </c>
      <c r="E21" s="13" t="s">
        <v>116</v>
      </c>
      <c r="F21" s="1" t="s">
        <v>63</v>
      </c>
      <c r="G21" s="52" t="s">
        <v>117</v>
      </c>
      <c r="H21" s="118">
        <v>2.1</v>
      </c>
      <c r="I21" s="50">
        <v>5</v>
      </c>
      <c r="J21" s="6" t="s">
        <v>77</v>
      </c>
      <c r="K21" s="51" t="s">
        <v>73</v>
      </c>
      <c r="L21" s="3">
        <f t="shared" ref="L21:L36" si="5">IF(K21="w",(H21-1)*I21,-I21)</f>
        <v>-5</v>
      </c>
      <c r="M21" s="119">
        <f t="shared" ref="M21:M36" si="6">IF(K21="w",(L21/100*2),0)</f>
        <v>0</v>
      </c>
      <c r="N21" s="120">
        <f t="shared" si="4"/>
        <v>-5</v>
      </c>
      <c r="O21"/>
    </row>
    <row r="22" spans="2:15" x14ac:dyDescent="0.3">
      <c r="B22" s="129">
        <v>16</v>
      </c>
      <c r="C22" s="153">
        <f t="shared" si="1"/>
        <v>46189</v>
      </c>
      <c r="D22" s="13" t="s">
        <v>106</v>
      </c>
      <c r="E22" s="13" t="s">
        <v>118</v>
      </c>
      <c r="F22" s="1" t="s">
        <v>63</v>
      </c>
      <c r="G22" s="52" t="s">
        <v>119</v>
      </c>
      <c r="H22" s="118">
        <v>1.88</v>
      </c>
      <c r="I22" s="50">
        <v>5</v>
      </c>
      <c r="J22" s="6" t="s">
        <v>60</v>
      </c>
      <c r="K22" s="51" t="s">
        <v>61</v>
      </c>
      <c r="L22" s="3">
        <f t="shared" si="5"/>
        <v>4.3999999999999995</v>
      </c>
      <c r="M22" s="119">
        <f t="shared" si="6"/>
        <v>8.7999999999999995E-2</v>
      </c>
      <c r="N22" s="120">
        <f t="shared" si="4"/>
        <v>4.3119999999999994</v>
      </c>
      <c r="O22"/>
    </row>
    <row r="23" spans="2:15" x14ac:dyDescent="0.3">
      <c r="B23" s="129">
        <v>17</v>
      </c>
      <c r="C23" s="153">
        <f t="shared" si="1"/>
        <v>46190</v>
      </c>
      <c r="D23" s="13" t="s">
        <v>106</v>
      </c>
      <c r="E23" s="13" t="s">
        <v>120</v>
      </c>
      <c r="F23" s="1" t="s">
        <v>63</v>
      </c>
      <c r="G23" s="49" t="s">
        <v>121</v>
      </c>
      <c r="H23" s="117">
        <v>2.38</v>
      </c>
      <c r="I23" s="50">
        <v>5</v>
      </c>
      <c r="J23" s="6" t="s">
        <v>122</v>
      </c>
      <c r="K23" s="51" t="s">
        <v>61</v>
      </c>
      <c r="L23" s="3">
        <f>IF(K23="w",(H23-1)*I23,-I23)</f>
        <v>6.8999999999999995</v>
      </c>
      <c r="M23" s="119">
        <f>IF(K23="w",(L23/100*2),0)</f>
        <v>0.13799999999999998</v>
      </c>
      <c r="N23" s="120">
        <f t="shared" si="4"/>
        <v>6.7619999999999996</v>
      </c>
      <c r="O23"/>
    </row>
    <row r="24" spans="2:15" x14ac:dyDescent="0.3">
      <c r="B24" s="129">
        <v>18</v>
      </c>
      <c r="C24" s="153">
        <f t="shared" si="1"/>
        <v>46191</v>
      </c>
      <c r="D24" s="13" t="s">
        <v>106</v>
      </c>
      <c r="E24" s="13" t="s">
        <v>123</v>
      </c>
      <c r="F24" s="1" t="s">
        <v>63</v>
      </c>
      <c r="G24" s="49" t="s">
        <v>124</v>
      </c>
      <c r="H24" s="117">
        <v>2.0099999999999998</v>
      </c>
      <c r="I24" s="50">
        <v>5</v>
      </c>
      <c r="J24" s="6" t="s">
        <v>125</v>
      </c>
      <c r="K24" s="51" t="s">
        <v>61</v>
      </c>
      <c r="L24" s="3">
        <f>IF(K24="w",(H24-1)*I24,-I24)</f>
        <v>5.0499999999999989</v>
      </c>
      <c r="M24" s="119">
        <f>IF(K24="w",(L24/100*2),0)</f>
        <v>0.10099999999999998</v>
      </c>
      <c r="N24" s="120">
        <f t="shared" si="4"/>
        <v>4.948999999999999</v>
      </c>
      <c r="O24"/>
    </row>
    <row r="25" spans="2:15" x14ac:dyDescent="0.3">
      <c r="B25" s="129">
        <v>19</v>
      </c>
      <c r="C25" s="56">
        <f t="shared" si="1"/>
        <v>46192</v>
      </c>
      <c r="D25" s="13" t="s">
        <v>106</v>
      </c>
      <c r="E25" s="13" t="s">
        <v>126</v>
      </c>
      <c r="F25" s="1" t="s">
        <v>63</v>
      </c>
      <c r="G25" s="52" t="s">
        <v>127</v>
      </c>
      <c r="H25" s="118">
        <v>2.12</v>
      </c>
      <c r="I25" s="50">
        <v>5</v>
      </c>
      <c r="J25" s="6" t="s">
        <v>66</v>
      </c>
      <c r="K25" s="51" t="s">
        <v>61</v>
      </c>
      <c r="L25" s="55">
        <f>IF(K25="w",(H25-1)*I25,-I25)</f>
        <v>5.6000000000000005</v>
      </c>
      <c r="M25" s="121">
        <f>IF(K25="w",(L25/100*2),0)</f>
        <v>0.11200000000000002</v>
      </c>
      <c r="N25" s="122">
        <f t="shared" si="4"/>
        <v>5.4880000000000004</v>
      </c>
      <c r="O25"/>
    </row>
    <row r="26" spans="2:15" x14ac:dyDescent="0.3">
      <c r="B26" s="129">
        <v>20</v>
      </c>
      <c r="C26" s="56">
        <f t="shared" si="1"/>
        <v>46193</v>
      </c>
      <c r="D26" s="13" t="s">
        <v>106</v>
      </c>
      <c r="E26" s="13" t="s">
        <v>128</v>
      </c>
      <c r="F26" s="1" t="s">
        <v>54</v>
      </c>
      <c r="G26" s="52" t="s">
        <v>129</v>
      </c>
      <c r="H26" s="118">
        <v>2.56</v>
      </c>
      <c r="I26" s="53">
        <v>5</v>
      </c>
      <c r="J26" s="57" t="s">
        <v>130</v>
      </c>
      <c r="K26" s="54" t="s">
        <v>61</v>
      </c>
      <c r="L26" s="55">
        <f>IF(K26="w",(H26-1)*I26,-I26)</f>
        <v>7.8000000000000007</v>
      </c>
      <c r="M26" s="121">
        <f>IF(K26="w",(L26/100*2),0)</f>
        <v>0.15600000000000003</v>
      </c>
      <c r="N26" s="122">
        <f>L26-M26</f>
        <v>7.644000000000001</v>
      </c>
      <c r="O26"/>
    </row>
    <row r="27" spans="2:15" x14ac:dyDescent="0.3">
      <c r="B27" s="129">
        <v>21</v>
      </c>
      <c r="C27" s="56">
        <f t="shared" si="1"/>
        <v>46194</v>
      </c>
      <c r="D27" s="13" t="s">
        <v>106</v>
      </c>
      <c r="E27" s="13" t="s">
        <v>131</v>
      </c>
      <c r="F27" s="1" t="s">
        <v>63</v>
      </c>
      <c r="G27" s="52" t="s">
        <v>88</v>
      </c>
      <c r="H27" s="118">
        <v>2.42</v>
      </c>
      <c r="I27" s="53">
        <v>5</v>
      </c>
      <c r="J27" s="57" t="s">
        <v>132</v>
      </c>
      <c r="K27" s="54" t="s">
        <v>73</v>
      </c>
      <c r="L27" s="55">
        <f t="shared" si="5"/>
        <v>-5</v>
      </c>
      <c r="M27" s="121">
        <f t="shared" si="6"/>
        <v>0</v>
      </c>
      <c r="N27" s="122">
        <f t="shared" si="4"/>
        <v>-5</v>
      </c>
      <c r="O27"/>
    </row>
    <row r="28" spans="2:15" x14ac:dyDescent="0.3">
      <c r="B28" s="129">
        <v>22</v>
      </c>
      <c r="C28" s="56">
        <f t="shared" si="1"/>
        <v>46195</v>
      </c>
      <c r="D28" s="13" t="s">
        <v>106</v>
      </c>
      <c r="E28" s="5" t="s">
        <v>133</v>
      </c>
      <c r="F28" s="1" t="s">
        <v>54</v>
      </c>
      <c r="G28" s="1" t="s">
        <v>134</v>
      </c>
      <c r="H28" s="2">
        <v>2.48</v>
      </c>
      <c r="I28" s="53">
        <v>5</v>
      </c>
      <c r="J28" s="57" t="s">
        <v>66</v>
      </c>
      <c r="K28" s="54" t="s">
        <v>73</v>
      </c>
      <c r="L28" s="55">
        <f t="shared" si="5"/>
        <v>-5</v>
      </c>
      <c r="M28" s="121">
        <f t="shared" si="6"/>
        <v>0</v>
      </c>
      <c r="N28" s="122">
        <f t="shared" si="4"/>
        <v>-5</v>
      </c>
      <c r="O28"/>
    </row>
    <row r="29" spans="2:15" x14ac:dyDescent="0.3">
      <c r="B29" s="129">
        <v>23</v>
      </c>
      <c r="C29" s="56">
        <f t="shared" si="1"/>
        <v>46196</v>
      </c>
      <c r="D29" s="13" t="s">
        <v>106</v>
      </c>
      <c r="E29" s="13" t="s">
        <v>135</v>
      </c>
      <c r="F29" s="1" t="s">
        <v>136</v>
      </c>
      <c r="G29" s="52" t="s">
        <v>59</v>
      </c>
      <c r="H29" s="118">
        <v>2</v>
      </c>
      <c r="I29" s="53">
        <v>5</v>
      </c>
      <c r="J29" s="57" t="s">
        <v>132</v>
      </c>
      <c r="K29" s="54" t="s">
        <v>73</v>
      </c>
      <c r="L29" s="55">
        <f t="shared" si="5"/>
        <v>-5</v>
      </c>
      <c r="M29" s="121">
        <f t="shared" si="6"/>
        <v>0</v>
      </c>
      <c r="N29" s="122">
        <f t="shared" si="4"/>
        <v>-5</v>
      </c>
      <c r="O29"/>
    </row>
    <row r="30" spans="2:15" x14ac:dyDescent="0.3">
      <c r="B30" s="129">
        <v>24</v>
      </c>
      <c r="C30" s="56">
        <f t="shared" si="1"/>
        <v>46197</v>
      </c>
      <c r="D30" s="13" t="s">
        <v>106</v>
      </c>
      <c r="E30" s="13" t="s">
        <v>137</v>
      </c>
      <c r="F30" s="1" t="s">
        <v>138</v>
      </c>
      <c r="G30" s="52" t="s">
        <v>139</v>
      </c>
      <c r="H30" s="118">
        <v>1.83</v>
      </c>
      <c r="I30" s="53">
        <v>5</v>
      </c>
      <c r="J30" s="57" t="s">
        <v>78</v>
      </c>
      <c r="K30" s="54" t="s">
        <v>73</v>
      </c>
      <c r="L30" s="55">
        <f t="shared" si="5"/>
        <v>-5</v>
      </c>
      <c r="M30" s="121">
        <f t="shared" si="6"/>
        <v>0</v>
      </c>
      <c r="N30" s="122">
        <f t="shared" si="4"/>
        <v>-5</v>
      </c>
      <c r="O30"/>
    </row>
    <row r="31" spans="2:15" x14ac:dyDescent="0.3">
      <c r="B31" s="129">
        <v>25</v>
      </c>
      <c r="C31" s="56">
        <f t="shared" si="1"/>
        <v>46198</v>
      </c>
      <c r="D31" s="13" t="s">
        <v>106</v>
      </c>
      <c r="E31" s="13" t="s">
        <v>140</v>
      </c>
      <c r="F31" s="1" t="s">
        <v>63</v>
      </c>
      <c r="G31" s="52" t="s">
        <v>141</v>
      </c>
      <c r="H31" s="118">
        <v>1.9</v>
      </c>
      <c r="I31" s="53">
        <v>5</v>
      </c>
      <c r="J31" s="57" t="s">
        <v>78</v>
      </c>
      <c r="K31" s="54" t="s">
        <v>73</v>
      </c>
      <c r="L31" s="55">
        <f t="shared" si="5"/>
        <v>-5</v>
      </c>
      <c r="M31" s="121">
        <f t="shared" si="6"/>
        <v>0</v>
      </c>
      <c r="N31" s="122">
        <f t="shared" si="4"/>
        <v>-5</v>
      </c>
      <c r="O31"/>
    </row>
    <row r="32" spans="2:15" x14ac:dyDescent="0.3">
      <c r="B32" s="129">
        <v>26</v>
      </c>
      <c r="C32" s="153">
        <f t="shared" si="1"/>
        <v>46199</v>
      </c>
      <c r="D32" s="13" t="s">
        <v>106</v>
      </c>
      <c r="E32" s="13" t="s">
        <v>142</v>
      </c>
      <c r="F32" s="1" t="s">
        <v>54</v>
      </c>
      <c r="G32" s="52" t="s">
        <v>55</v>
      </c>
      <c r="H32" s="118">
        <v>2.44</v>
      </c>
      <c r="I32" s="53">
        <v>5</v>
      </c>
      <c r="J32" s="57" t="s">
        <v>143</v>
      </c>
      <c r="K32" s="54" t="s">
        <v>61</v>
      </c>
      <c r="L32" s="55">
        <f t="shared" si="5"/>
        <v>7.1999999999999993</v>
      </c>
      <c r="M32" s="121">
        <f t="shared" si="6"/>
        <v>0.14399999999999999</v>
      </c>
      <c r="N32" s="122">
        <f t="shared" si="4"/>
        <v>7.0559999999999992</v>
      </c>
      <c r="O32"/>
    </row>
    <row r="33" spans="2:15" x14ac:dyDescent="0.3">
      <c r="B33" s="129">
        <v>27</v>
      </c>
      <c r="C33" s="153">
        <f t="shared" si="1"/>
        <v>46200</v>
      </c>
      <c r="D33" s="13" t="s">
        <v>106</v>
      </c>
      <c r="E33" s="13" t="s">
        <v>144</v>
      </c>
      <c r="F33" s="1" t="s">
        <v>145</v>
      </c>
      <c r="G33" s="52" t="s">
        <v>76</v>
      </c>
      <c r="H33" s="118">
        <v>1.9</v>
      </c>
      <c r="I33" s="53">
        <v>5</v>
      </c>
      <c r="J33" s="57" t="s">
        <v>86</v>
      </c>
      <c r="K33" s="54" t="s">
        <v>61</v>
      </c>
      <c r="L33" s="55">
        <f t="shared" si="5"/>
        <v>4.5</v>
      </c>
      <c r="M33" s="121">
        <f t="shared" si="6"/>
        <v>0.09</v>
      </c>
      <c r="N33" s="122">
        <f t="shared" si="4"/>
        <v>4.41</v>
      </c>
      <c r="O33"/>
    </row>
    <row r="34" spans="2:15" x14ac:dyDescent="0.3">
      <c r="B34" s="129">
        <v>28</v>
      </c>
      <c r="C34" s="153">
        <f t="shared" si="1"/>
        <v>46201</v>
      </c>
      <c r="D34" s="13" t="s">
        <v>146</v>
      </c>
      <c r="E34" s="13" t="s">
        <v>147</v>
      </c>
      <c r="F34" s="1" t="s">
        <v>54</v>
      </c>
      <c r="G34" s="52" t="s">
        <v>148</v>
      </c>
      <c r="H34" s="118">
        <v>3.75</v>
      </c>
      <c r="I34" s="53">
        <v>5</v>
      </c>
      <c r="J34" s="57" t="s">
        <v>72</v>
      </c>
      <c r="K34" s="54" t="s">
        <v>61</v>
      </c>
      <c r="L34" s="55">
        <f t="shared" si="5"/>
        <v>13.75</v>
      </c>
      <c r="M34" s="121">
        <f t="shared" si="6"/>
        <v>0.27500000000000002</v>
      </c>
      <c r="N34" s="122">
        <f t="shared" si="4"/>
        <v>13.475</v>
      </c>
      <c r="O34"/>
    </row>
    <row r="35" spans="2:15" s="152" customFormat="1" x14ac:dyDescent="0.3">
      <c r="B35" s="129">
        <v>29</v>
      </c>
      <c r="C35" s="153">
        <f t="shared" si="1"/>
        <v>46202</v>
      </c>
      <c r="D35" s="13" t="s">
        <v>146</v>
      </c>
      <c r="E35" s="13" t="s">
        <v>149</v>
      </c>
      <c r="F35" s="1" t="s">
        <v>75</v>
      </c>
      <c r="G35" s="52" t="s">
        <v>76</v>
      </c>
      <c r="H35" s="118">
        <v>2</v>
      </c>
      <c r="I35" s="53">
        <v>5</v>
      </c>
      <c r="J35" s="57" t="s">
        <v>78</v>
      </c>
      <c r="K35" s="54" t="s">
        <v>61</v>
      </c>
      <c r="L35" s="55">
        <f t="shared" si="5"/>
        <v>5</v>
      </c>
      <c r="M35" s="121">
        <f t="shared" si="6"/>
        <v>0.1</v>
      </c>
      <c r="N35" s="122">
        <f t="shared" si="4"/>
        <v>4.9000000000000004</v>
      </c>
    </row>
    <row r="36" spans="2:15" s="152" customFormat="1" x14ac:dyDescent="0.3">
      <c r="B36" s="129">
        <v>30</v>
      </c>
      <c r="C36" s="56">
        <f t="shared" si="1"/>
        <v>46203</v>
      </c>
      <c r="D36" s="13" t="s">
        <v>146</v>
      </c>
      <c r="E36" s="13" t="s">
        <v>150</v>
      </c>
      <c r="F36" s="1" t="s">
        <v>138</v>
      </c>
      <c r="G36" s="52" t="s">
        <v>59</v>
      </c>
      <c r="H36" s="118">
        <v>1.94</v>
      </c>
      <c r="I36" s="53">
        <v>5</v>
      </c>
      <c r="J36" s="57" t="s">
        <v>80</v>
      </c>
      <c r="K36" s="54" t="s">
        <v>61</v>
      </c>
      <c r="L36" s="55">
        <f t="shared" si="5"/>
        <v>4.6999999999999993</v>
      </c>
      <c r="M36" s="121">
        <f t="shared" si="6"/>
        <v>9.3999999999999986E-2</v>
      </c>
      <c r="N36" s="122">
        <f t="shared" si="4"/>
        <v>4.605999999999999</v>
      </c>
    </row>
    <row r="37" spans="2:15" x14ac:dyDescent="0.3">
      <c r="C37" s="130"/>
      <c r="D37" s="131"/>
      <c r="E37" s="132"/>
      <c r="F37" s="133"/>
      <c r="G37" s="133"/>
      <c r="H37" s="133"/>
      <c r="I37" s="134">
        <f>SUM(I7:I36)</f>
        <v>135</v>
      </c>
      <c r="J37" s="135" t="s">
        <v>27</v>
      </c>
      <c r="K37" s="136" t="s">
        <v>11</v>
      </c>
      <c r="L37" s="137">
        <f>SUM(L7:L34)</f>
        <v>22.45</v>
      </c>
      <c r="M37" s="137">
        <f>SUM(M7:M34)</f>
        <v>1.5489999999999999</v>
      </c>
      <c r="N37" s="138">
        <f>L37-M37</f>
        <v>20.901</v>
      </c>
      <c r="O37"/>
    </row>
    <row r="38" spans="2:15" x14ac:dyDescent="0.3">
      <c r="C38" s="139"/>
      <c r="D38" s="140"/>
      <c r="E38" s="141"/>
      <c r="F38" s="142"/>
      <c r="G38" s="143"/>
      <c r="H38" s="144"/>
      <c r="I38" s="143"/>
      <c r="J38" s="143"/>
      <c r="K38" s="143"/>
      <c r="L38" s="144"/>
      <c r="M38" s="145"/>
      <c r="N38" s="146"/>
      <c r="O38"/>
    </row>
    <row r="39" spans="2:15" ht="8.25" customHeight="1" x14ac:dyDescent="0.3">
      <c r="C39" s="63"/>
      <c r="D39" s="64"/>
      <c r="E39" s="59"/>
      <c r="F39"/>
      <c r="H39" s="65"/>
      <c r="J39"/>
      <c r="K39" s="66"/>
      <c r="L39" s="65"/>
      <c r="N39" s="67"/>
      <c r="O39"/>
    </row>
    <row r="40" spans="2:15" x14ac:dyDescent="0.3">
      <c r="C40" s="63"/>
      <c r="D40" s="64"/>
      <c r="E40" s="59"/>
      <c r="F40"/>
      <c r="H40" s="65"/>
      <c r="J40"/>
      <c r="K40" s="66"/>
      <c r="L40" s="65"/>
      <c r="N40" s="67"/>
      <c r="O40"/>
    </row>
    <row r="41" spans="2:15" x14ac:dyDescent="0.3">
      <c r="C41" s="63"/>
      <c r="D41" s="64"/>
      <c r="E41" s="59"/>
      <c r="F41"/>
      <c r="H41" s="65"/>
      <c r="J41"/>
      <c r="K41" s="66"/>
      <c r="L41" s="65"/>
      <c r="N41" s="67"/>
      <c r="O41"/>
    </row>
    <row r="42" spans="2:15" x14ac:dyDescent="0.3">
      <c r="C42" s="63"/>
      <c r="D42" s="64"/>
      <c r="E42" s="59"/>
      <c r="F42"/>
      <c r="H42" s="65"/>
      <c r="J42"/>
      <c r="K42" s="66"/>
      <c r="L42" s="65"/>
      <c r="N42" s="67"/>
      <c r="O42"/>
    </row>
    <row r="43" spans="2:15" x14ac:dyDescent="0.3">
      <c r="C43" s="63"/>
      <c r="D43" s="64"/>
      <c r="E43" s="59"/>
      <c r="F43"/>
      <c r="H43" s="65"/>
      <c r="J43"/>
      <c r="K43" s="66"/>
      <c r="L43" s="65"/>
      <c r="N43" s="67"/>
      <c r="O43"/>
    </row>
    <row r="44" spans="2:15" x14ac:dyDescent="0.3">
      <c r="C44" s="63"/>
      <c r="D44" s="64"/>
      <c r="E44" s="59"/>
      <c r="F44"/>
      <c r="H44" s="65"/>
      <c r="J44"/>
      <c r="K44" s="66"/>
      <c r="L44" s="65"/>
      <c r="N44" s="67"/>
      <c r="O44"/>
    </row>
    <row r="45" spans="2:15" x14ac:dyDescent="0.3">
      <c r="C45" s="63"/>
      <c r="D45" s="64"/>
      <c r="E45" s="59"/>
      <c r="H45" s="65"/>
      <c r="J45"/>
      <c r="K45" s="66"/>
      <c r="L45" s="65"/>
      <c r="N45" s="67"/>
      <c r="O45"/>
    </row>
    <row r="46" spans="2:15" x14ac:dyDescent="0.3">
      <c r="C46" s="63"/>
      <c r="D46" s="64"/>
      <c r="E46" s="59"/>
      <c r="F46"/>
      <c r="H46" s="65"/>
      <c r="J46"/>
      <c r="K46" s="66"/>
      <c r="L46" s="65"/>
      <c r="N46" s="67"/>
      <c r="O46"/>
    </row>
    <row r="47" spans="2:15" x14ac:dyDescent="0.3">
      <c r="C47" s="63"/>
      <c r="D47" s="64"/>
      <c r="E47" s="59"/>
      <c r="F47"/>
      <c r="H47" s="65"/>
      <c r="J47"/>
      <c r="K47" s="66"/>
      <c r="L47" s="65"/>
      <c r="N47" s="67"/>
      <c r="O47"/>
    </row>
    <row r="48" spans="2:15" x14ac:dyDescent="0.3">
      <c r="C48" s="63"/>
      <c r="D48" s="64"/>
      <c r="E48" s="59"/>
      <c r="F48"/>
      <c r="H48" s="65"/>
      <c r="J48"/>
      <c r="K48" s="66"/>
      <c r="L48" s="65"/>
      <c r="N48" s="67"/>
      <c r="O48"/>
    </row>
    <row r="49" spans="3:15" x14ac:dyDescent="0.3">
      <c r="C49" s="63"/>
      <c r="D49" s="64"/>
      <c r="E49" s="59"/>
      <c r="F49"/>
      <c r="H49" s="65"/>
      <c r="J49"/>
      <c r="K49" s="66"/>
      <c r="L49" s="65"/>
      <c r="N49" s="67"/>
      <c r="O49"/>
    </row>
    <row r="50" spans="3:15" x14ac:dyDescent="0.3">
      <c r="C50" s="63"/>
      <c r="D50" s="64"/>
      <c r="E50" s="59"/>
      <c r="F50"/>
      <c r="H50" s="65"/>
      <c r="J50"/>
      <c r="K50" s="66"/>
      <c r="L50" s="65"/>
      <c r="N50" s="67"/>
      <c r="O50"/>
    </row>
    <row r="51" spans="3:15" x14ac:dyDescent="0.3">
      <c r="C51" s="63"/>
      <c r="D51" s="64"/>
      <c r="E51" s="59"/>
      <c r="F51"/>
      <c r="H51" s="65"/>
      <c r="J51"/>
      <c r="K51" s="66"/>
      <c r="L51" s="65"/>
      <c r="N51" s="67"/>
      <c r="O51"/>
    </row>
    <row r="52" spans="3:15" x14ac:dyDescent="0.3">
      <c r="C52" s="63"/>
      <c r="D52" s="64"/>
      <c r="E52" s="59"/>
      <c r="F52"/>
      <c r="H52" s="65"/>
      <c r="J52"/>
      <c r="K52" s="66"/>
      <c r="L52" s="65"/>
      <c r="N52" s="67"/>
      <c r="O52"/>
    </row>
    <row r="53" spans="3:15" x14ac:dyDescent="0.3">
      <c r="C53" s="63"/>
      <c r="D53" s="64"/>
      <c r="E53" s="59"/>
      <c r="F53"/>
      <c r="H53" s="65"/>
      <c r="J53"/>
      <c r="K53" s="66"/>
      <c r="L53" s="65"/>
      <c r="N53" s="67"/>
      <c r="O53"/>
    </row>
    <row r="54" spans="3:15" x14ac:dyDescent="0.3">
      <c r="C54" s="63"/>
      <c r="D54" s="64"/>
      <c r="E54" s="59"/>
      <c r="F54"/>
      <c r="H54" s="65"/>
      <c r="J54"/>
      <c r="K54" s="66"/>
      <c r="L54" s="65"/>
      <c r="N54" s="67"/>
      <c r="O54"/>
    </row>
    <row r="55" spans="3:15" x14ac:dyDescent="0.3">
      <c r="C55" s="63"/>
      <c r="D55" s="64"/>
      <c r="E55" s="59"/>
      <c r="F55"/>
      <c r="H55" s="65"/>
      <c r="J55"/>
      <c r="K55" s="66"/>
      <c r="L55" s="65"/>
      <c r="N55" s="67"/>
      <c r="O55"/>
    </row>
    <row r="56" spans="3:15" x14ac:dyDescent="0.3">
      <c r="C56" s="63"/>
      <c r="D56" s="64"/>
      <c r="E56" s="59"/>
      <c r="F56"/>
      <c r="H56" s="65"/>
      <c r="J56"/>
      <c r="K56" s="66"/>
      <c r="L56" s="65"/>
      <c r="N56" s="67"/>
      <c r="O56"/>
    </row>
    <row r="57" spans="3:15" x14ac:dyDescent="0.3">
      <c r="C57" s="63"/>
      <c r="D57" s="64"/>
      <c r="E57" s="59"/>
      <c r="F57"/>
      <c r="H57" s="65"/>
      <c r="J57"/>
      <c r="K57" s="66"/>
      <c r="L57" s="65"/>
      <c r="N57" s="67"/>
      <c r="O57"/>
    </row>
    <row r="58" spans="3:15" x14ac:dyDescent="0.3">
      <c r="C58" s="63"/>
      <c r="D58" s="64"/>
      <c r="E58" s="59"/>
      <c r="F58"/>
      <c r="H58" s="65"/>
      <c r="J58"/>
      <c r="K58" s="66"/>
      <c r="L58" s="65"/>
      <c r="N58" s="67"/>
      <c r="O58"/>
    </row>
    <row r="59" spans="3:15" x14ac:dyDescent="0.3">
      <c r="C59" s="63"/>
      <c r="D59" s="64"/>
      <c r="E59" s="59"/>
      <c r="F59"/>
      <c r="H59" s="65"/>
      <c r="J59"/>
      <c r="K59" s="66"/>
      <c r="L59" s="65"/>
      <c r="N59" s="67"/>
      <c r="O59"/>
    </row>
    <row r="60" spans="3:15" x14ac:dyDescent="0.3">
      <c r="C60" s="63"/>
      <c r="D60" s="64"/>
      <c r="E60" s="59"/>
      <c r="F60"/>
      <c r="H60" s="65"/>
      <c r="J60"/>
      <c r="K60" s="66"/>
      <c r="L60" s="65"/>
      <c r="N60" s="67"/>
      <c r="O60"/>
    </row>
    <row r="61" spans="3:15" x14ac:dyDescent="0.3">
      <c r="C61" s="63"/>
      <c r="D61" s="64"/>
      <c r="E61" s="59"/>
      <c r="F61"/>
      <c r="H61" s="65"/>
      <c r="J61"/>
      <c r="K61" s="66"/>
      <c r="L61" s="65"/>
      <c r="N61" s="67"/>
      <c r="O61"/>
    </row>
    <row r="62" spans="3:15" x14ac:dyDescent="0.3">
      <c r="C62" s="63"/>
      <c r="D62" s="64"/>
      <c r="E62" s="59"/>
      <c r="F62"/>
      <c r="H62" s="65"/>
      <c r="J62"/>
      <c r="K62" s="66"/>
      <c r="L62" s="65"/>
      <c r="N62" s="67"/>
      <c r="O62"/>
    </row>
    <row r="63" spans="3:15" x14ac:dyDescent="0.3">
      <c r="C63" s="63"/>
      <c r="D63" s="64"/>
      <c r="E63" s="59"/>
      <c r="F63"/>
      <c r="H63" s="65"/>
      <c r="J63"/>
      <c r="K63" s="66"/>
      <c r="L63" s="65"/>
      <c r="N63" s="67"/>
      <c r="O63"/>
    </row>
  </sheetData>
  <mergeCells count="5">
    <mergeCell ref="G2:G4"/>
    <mergeCell ref="L2:M2"/>
    <mergeCell ref="L3:M3"/>
    <mergeCell ref="L4:M4"/>
    <mergeCell ref="B2:F4"/>
  </mergeCells>
  <conditionalFormatting sqref="K6:K16 K37:K63">
    <cfRule type="cellIs" dxfId="25" priority="26" operator="equal">
      <formula>"L"</formula>
    </cfRule>
    <cfRule type="cellIs" dxfId="24" priority="27" operator="equal">
      <formula>"D"</formula>
    </cfRule>
    <cfRule type="cellIs" dxfId="23" priority="28" operator="equal">
      <formula>"W"</formula>
    </cfRule>
  </conditionalFormatting>
  <conditionalFormatting sqref="L1 L5 L64:L1048576">
    <cfRule type="cellIs" dxfId="22" priority="173" operator="equal">
      <formula>"L"</formula>
    </cfRule>
    <cfRule type="cellIs" dxfId="21" priority="174" operator="equal">
      <formula>"D"</formula>
    </cfRule>
    <cfRule type="cellIs" dxfId="20" priority="175" operator="equal">
      <formula>"W"</formula>
    </cfRule>
  </conditionalFormatting>
  <conditionalFormatting sqref="E28:H28">
    <cfRule type="containsBlanks" dxfId="19" priority="1">
      <formula>LEN(TRIM(E28))=0</formula>
    </cfRule>
  </conditionalFormatting>
  <conditionalFormatting sqref="K17:K36">
    <cfRule type="cellIs" dxfId="18" priority="2" operator="equal">
      <formula>"L"</formula>
    </cfRule>
    <cfRule type="cellIs" dxfId="17" priority="3" operator="equal">
      <formula>"D"</formula>
    </cfRule>
    <cfRule type="cellIs" dxfId="16" priority="4" operator="equal">
      <formula>"W"</formula>
    </cfRule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D35"/>
  <sheetViews>
    <sheetView showGridLines="0" workbookViewId="0">
      <pane ySplit="2" topLeftCell="A14" activePane="bottomLeft" state="frozen"/>
      <selection pane="bottomLeft" activeCell="I31" sqref="I31"/>
    </sheetView>
  </sheetViews>
  <sheetFormatPr defaultRowHeight="14.4" x14ac:dyDescent="0.3"/>
  <cols>
    <col min="1" max="1" width="3.5546875" customWidth="1"/>
    <col min="3" max="3" width="23" bestFit="1" customWidth="1"/>
    <col min="4" max="4" width="17.88671875" bestFit="1" customWidth="1"/>
  </cols>
  <sheetData>
    <row r="2" spans="2:4" ht="25.2" x14ac:dyDescent="0.45">
      <c r="B2" s="47" t="s">
        <v>49</v>
      </c>
    </row>
    <row r="4" spans="2:4" ht="21" customHeight="1" x14ac:dyDescent="0.3">
      <c r="B4" s="43" t="s">
        <v>0</v>
      </c>
      <c r="C4" s="43" t="s">
        <v>41</v>
      </c>
      <c r="D4" s="43" t="s">
        <v>43</v>
      </c>
    </row>
    <row r="5" spans="2:4" x14ac:dyDescent="0.3">
      <c r="B5" s="46">
        <v>0</v>
      </c>
      <c r="C5" s="44">
        <v>0</v>
      </c>
      <c r="D5" s="45">
        <v>0</v>
      </c>
    </row>
    <row r="6" spans="2:4" x14ac:dyDescent="0.3">
      <c r="B6" s="46">
        <v>1</v>
      </c>
      <c r="C6" s="44">
        <f>'FTR - Results'!N7</f>
        <v>4.0670000000000002</v>
      </c>
      <c r="D6" s="45">
        <f>D5+C6</f>
        <v>4.0670000000000002</v>
      </c>
    </row>
    <row r="7" spans="2:4" x14ac:dyDescent="0.3">
      <c r="B7" s="46">
        <v>2</v>
      </c>
      <c r="C7" s="44">
        <f>'FTR - Results'!N8</f>
        <v>0</v>
      </c>
      <c r="D7" s="45">
        <f t="shared" ref="D7:D33" si="0">D6+C7</f>
        <v>4.0670000000000002</v>
      </c>
    </row>
    <row r="8" spans="2:4" x14ac:dyDescent="0.3">
      <c r="B8" s="46">
        <v>3</v>
      </c>
      <c r="C8" s="44">
        <f>'FTR - Results'!N9</f>
        <v>0</v>
      </c>
      <c r="D8" s="45">
        <f t="shared" si="0"/>
        <v>4.0670000000000002</v>
      </c>
    </row>
    <row r="9" spans="2:4" x14ac:dyDescent="0.3">
      <c r="B9" s="46">
        <v>4</v>
      </c>
      <c r="C9" s="44">
        <f>'FTR - Results'!N10</f>
        <v>-5</v>
      </c>
      <c r="D9" s="45">
        <f t="shared" si="0"/>
        <v>-0.93299999999999983</v>
      </c>
    </row>
    <row r="10" spans="2:4" x14ac:dyDescent="0.3">
      <c r="B10" s="46">
        <v>5</v>
      </c>
      <c r="C10" s="44">
        <f>'FTR - Results'!N11</f>
        <v>-5</v>
      </c>
      <c r="D10" s="45">
        <f t="shared" si="0"/>
        <v>-5.9329999999999998</v>
      </c>
    </row>
    <row r="11" spans="2:4" x14ac:dyDescent="0.3">
      <c r="B11" s="46">
        <v>6</v>
      </c>
      <c r="C11" s="44">
        <f>'FTR - Results'!N12</f>
        <v>5.9780000000000015</v>
      </c>
      <c r="D11" s="45">
        <f t="shared" si="0"/>
        <v>4.5000000000001705E-2</v>
      </c>
    </row>
    <row r="12" spans="2:4" x14ac:dyDescent="0.3">
      <c r="B12" s="46">
        <v>7</v>
      </c>
      <c r="C12" s="44">
        <f>'FTR - Results'!N13</f>
        <v>0</v>
      </c>
      <c r="D12" s="45">
        <f t="shared" si="0"/>
        <v>4.5000000000001705E-2</v>
      </c>
    </row>
    <row r="13" spans="2:4" x14ac:dyDescent="0.3">
      <c r="B13" s="46">
        <v>8</v>
      </c>
      <c r="C13" s="44">
        <f>'FTR - Results'!N14</f>
        <v>3.6749999999999998</v>
      </c>
      <c r="D13" s="45">
        <f t="shared" si="0"/>
        <v>3.7200000000000015</v>
      </c>
    </row>
    <row r="14" spans="2:4" x14ac:dyDescent="0.3">
      <c r="B14" s="46">
        <v>9</v>
      </c>
      <c r="C14" s="44">
        <f>'FTR - Results'!N15</f>
        <v>-5</v>
      </c>
      <c r="D14" s="45">
        <f t="shared" si="0"/>
        <v>-1.2799999999999985</v>
      </c>
    </row>
    <row r="15" spans="2:4" x14ac:dyDescent="0.3">
      <c r="B15" s="46">
        <v>10</v>
      </c>
      <c r="C15" s="44">
        <f>'FTR - Results'!N16</f>
        <v>0</v>
      </c>
      <c r="D15" s="45">
        <f t="shared" si="0"/>
        <v>-1.2799999999999985</v>
      </c>
    </row>
    <row r="16" spans="2:4" x14ac:dyDescent="0.3">
      <c r="B16" s="46">
        <v>11</v>
      </c>
      <c r="C16" s="44">
        <f>'FTR - Results'!N17</f>
        <v>3.7239999999999998</v>
      </c>
      <c r="D16" s="45">
        <f t="shared" si="0"/>
        <v>2.4440000000000013</v>
      </c>
    </row>
    <row r="17" spans="2:4" x14ac:dyDescent="0.3">
      <c r="B17" s="46">
        <v>12</v>
      </c>
      <c r="C17" s="44">
        <f>'FTR - Results'!N18</f>
        <v>-5</v>
      </c>
      <c r="D17" s="45">
        <f t="shared" si="0"/>
        <v>-2.5559999999999987</v>
      </c>
    </row>
    <row r="18" spans="2:4" x14ac:dyDescent="0.3">
      <c r="B18" s="46">
        <v>13</v>
      </c>
      <c r="C18" s="44">
        <f>'FTR - Results'!N19</f>
        <v>-5</v>
      </c>
      <c r="D18" s="45">
        <f t="shared" si="0"/>
        <v>-7.5559999999999992</v>
      </c>
    </row>
    <row r="19" spans="2:4" x14ac:dyDescent="0.3">
      <c r="B19" s="46">
        <v>14</v>
      </c>
      <c r="C19" s="44">
        <f>'FTR - Results'!N20</f>
        <v>4.3609999999999989</v>
      </c>
      <c r="D19" s="45">
        <f t="shared" si="0"/>
        <v>-3.1950000000000003</v>
      </c>
    </row>
    <row r="20" spans="2:4" x14ac:dyDescent="0.3">
      <c r="B20" s="46">
        <v>15</v>
      </c>
      <c r="C20" s="44">
        <f>'FTR - Results'!N21</f>
        <v>-5</v>
      </c>
      <c r="D20" s="45">
        <f t="shared" si="0"/>
        <v>-8.1950000000000003</v>
      </c>
    </row>
    <row r="21" spans="2:4" x14ac:dyDescent="0.3">
      <c r="B21" s="46">
        <v>16</v>
      </c>
      <c r="C21" s="44">
        <f>'FTR - Results'!N22</f>
        <v>4.3119999999999994</v>
      </c>
      <c r="D21" s="45">
        <f t="shared" si="0"/>
        <v>-3.8830000000000009</v>
      </c>
    </row>
    <row r="22" spans="2:4" x14ac:dyDescent="0.3">
      <c r="B22" s="46">
        <v>17</v>
      </c>
      <c r="C22" s="44">
        <f>'FTR - Results'!N23</f>
        <v>6.7619999999999996</v>
      </c>
      <c r="D22" s="45">
        <f t="shared" si="0"/>
        <v>2.8789999999999987</v>
      </c>
    </row>
    <row r="23" spans="2:4" x14ac:dyDescent="0.3">
      <c r="B23" s="46">
        <v>18</v>
      </c>
      <c r="C23" s="44">
        <f>'FTR - Results'!N24</f>
        <v>4.948999999999999</v>
      </c>
      <c r="D23" s="45">
        <f t="shared" si="0"/>
        <v>7.8279999999999976</v>
      </c>
    </row>
    <row r="24" spans="2:4" x14ac:dyDescent="0.3">
      <c r="B24" s="46">
        <v>19</v>
      </c>
      <c r="C24" s="44">
        <f>'FTR - Results'!N25</f>
        <v>5.4880000000000004</v>
      </c>
      <c r="D24" s="45">
        <f t="shared" si="0"/>
        <v>13.315999999999999</v>
      </c>
    </row>
    <row r="25" spans="2:4" x14ac:dyDescent="0.3">
      <c r="B25" s="46">
        <v>20</v>
      </c>
      <c r="C25" s="44">
        <f>'FTR - Results'!N26</f>
        <v>7.644000000000001</v>
      </c>
      <c r="D25" s="45">
        <f t="shared" si="0"/>
        <v>20.96</v>
      </c>
    </row>
    <row r="26" spans="2:4" x14ac:dyDescent="0.3">
      <c r="B26" s="46">
        <v>21</v>
      </c>
      <c r="C26" s="44">
        <f>'FTR - Results'!N27</f>
        <v>-5</v>
      </c>
      <c r="D26" s="45">
        <f t="shared" si="0"/>
        <v>15.96</v>
      </c>
    </row>
    <row r="27" spans="2:4" x14ac:dyDescent="0.3">
      <c r="B27" s="46">
        <v>22</v>
      </c>
      <c r="C27" s="44">
        <f>'FTR - Results'!N28</f>
        <v>-5</v>
      </c>
      <c r="D27" s="45">
        <f t="shared" si="0"/>
        <v>10.96</v>
      </c>
    </row>
    <row r="28" spans="2:4" x14ac:dyDescent="0.3">
      <c r="B28" s="46">
        <v>23</v>
      </c>
      <c r="C28" s="44">
        <f>'FTR - Results'!N29</f>
        <v>-5</v>
      </c>
      <c r="D28" s="45">
        <f t="shared" si="0"/>
        <v>5.9600000000000009</v>
      </c>
    </row>
    <row r="29" spans="2:4" x14ac:dyDescent="0.3">
      <c r="B29" s="46">
        <v>24</v>
      </c>
      <c r="C29" s="44">
        <f>'FTR - Results'!N30</f>
        <v>-5</v>
      </c>
      <c r="D29" s="45">
        <f t="shared" si="0"/>
        <v>0.96000000000000085</v>
      </c>
    </row>
    <row r="30" spans="2:4" x14ac:dyDescent="0.3">
      <c r="B30" s="46">
        <v>25</v>
      </c>
      <c r="C30" s="44">
        <f>'FTR - Results'!N31</f>
        <v>-5</v>
      </c>
      <c r="D30" s="45">
        <f t="shared" si="0"/>
        <v>-4.0399999999999991</v>
      </c>
    </row>
    <row r="31" spans="2:4" x14ac:dyDescent="0.3">
      <c r="B31" s="46">
        <v>26</v>
      </c>
      <c r="C31" s="44">
        <f>'FTR - Results'!N32</f>
        <v>7.0559999999999992</v>
      </c>
      <c r="D31" s="45">
        <f t="shared" si="0"/>
        <v>3.016</v>
      </c>
    </row>
    <row r="32" spans="2:4" x14ac:dyDescent="0.3">
      <c r="B32" s="46">
        <v>27</v>
      </c>
      <c r="C32" s="44">
        <f>'FTR - Results'!N33</f>
        <v>4.41</v>
      </c>
      <c r="D32" s="45">
        <f t="shared" si="0"/>
        <v>7.4260000000000002</v>
      </c>
    </row>
    <row r="33" spans="2:4" x14ac:dyDescent="0.3">
      <c r="B33" s="46">
        <v>28</v>
      </c>
      <c r="C33" s="44">
        <f>'FTR - Results'!N34</f>
        <v>13.475</v>
      </c>
      <c r="D33" s="45">
        <f t="shared" si="0"/>
        <v>20.901</v>
      </c>
    </row>
    <row r="34" spans="2:4" x14ac:dyDescent="0.3">
      <c r="B34" s="46">
        <v>29</v>
      </c>
      <c r="C34" s="44">
        <f>'FTR - Results'!N35</f>
        <v>4.9000000000000004</v>
      </c>
      <c r="D34" s="45">
        <f>D33+C34</f>
        <v>25.801000000000002</v>
      </c>
    </row>
    <row r="35" spans="2:4" x14ac:dyDescent="0.3">
      <c r="B35" s="46">
        <v>30</v>
      </c>
      <c r="C35" s="44">
        <f>'FTR - Results'!N36</f>
        <v>4.605999999999999</v>
      </c>
      <c r="D35" s="45">
        <f>D34+C35</f>
        <v>30.407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O36"/>
  <sheetViews>
    <sheetView showGridLines="0" workbookViewId="0">
      <pane ySplit="6" topLeftCell="A13" activePane="bottomLeft" state="frozen"/>
      <selection pane="bottomLeft" activeCell="M33" sqref="M33"/>
    </sheetView>
  </sheetViews>
  <sheetFormatPr defaultRowHeight="14.4" x14ac:dyDescent="0.3"/>
  <cols>
    <col min="1" max="1" width="2.44140625" customWidth="1"/>
    <col min="2" max="2" width="5.5546875" customWidth="1"/>
    <col min="3" max="3" width="12.88671875" customWidth="1"/>
    <col min="4" max="4" width="13.44140625" customWidth="1"/>
    <col min="5" max="5" width="32" customWidth="1"/>
    <col min="6" max="6" width="18.33203125" customWidth="1"/>
    <col min="7" max="7" width="21.44140625" customWidth="1"/>
    <col min="8" max="8" width="10.44140625" customWidth="1"/>
    <col min="9" max="9" width="12" customWidth="1"/>
    <col min="10" max="10" width="11.109375" style="10" customWidth="1"/>
    <col min="11" max="11" width="10" style="19" customWidth="1"/>
    <col min="12" max="12" width="12.44140625" customWidth="1"/>
    <col min="13" max="13" width="9.88671875" style="10" customWidth="1"/>
    <col min="14" max="14" width="11.44140625" customWidth="1"/>
    <col min="15" max="15" width="10.109375" bestFit="1" customWidth="1"/>
  </cols>
  <sheetData>
    <row r="1" spans="2:15" ht="7.5" customHeight="1" thickBot="1" x14ac:dyDescent="0.35"/>
    <row r="2" spans="2:15" ht="42" customHeight="1" x14ac:dyDescent="0.4">
      <c r="B2" s="21"/>
      <c r="C2" s="22"/>
      <c r="D2" s="22"/>
      <c r="E2" s="22"/>
      <c r="F2" s="26"/>
      <c r="G2" s="212" t="s">
        <v>13</v>
      </c>
      <c r="H2" s="31" t="s">
        <v>14</v>
      </c>
      <c r="I2" s="42">
        <v>1000</v>
      </c>
      <c r="J2"/>
      <c r="K2" s="10"/>
      <c r="N2" s="36" t="s">
        <v>15</v>
      </c>
      <c r="O2" s="37">
        <f>O36</f>
        <v>1440.998517007532</v>
      </c>
    </row>
    <row r="3" spans="2:15" ht="21" customHeight="1" x14ac:dyDescent="0.4">
      <c r="B3" s="27"/>
      <c r="C3" s="28"/>
      <c r="D3" s="28"/>
      <c r="E3" s="28"/>
      <c r="F3" s="29"/>
      <c r="G3" s="213"/>
      <c r="H3" s="32" t="s">
        <v>16</v>
      </c>
      <c r="I3" s="33">
        <f>'FTR - Results'!I3</f>
        <v>46174</v>
      </c>
      <c r="J3"/>
      <c r="K3" s="10"/>
      <c r="N3" s="38" t="s">
        <v>17</v>
      </c>
      <c r="O3" s="39">
        <f>O2-I2</f>
        <v>440.99851700753197</v>
      </c>
    </row>
    <row r="4" spans="2:15" ht="21" customHeight="1" thickBot="1" x14ac:dyDescent="0.4">
      <c r="B4" s="23"/>
      <c r="C4" s="24"/>
      <c r="D4" s="25"/>
      <c r="E4" s="25"/>
      <c r="F4" s="30"/>
      <c r="G4" s="214"/>
      <c r="H4" s="34" t="s">
        <v>18</v>
      </c>
      <c r="I4" s="35">
        <f>COUNTA(F7:F36)</f>
        <v>27</v>
      </c>
      <c r="J4"/>
      <c r="K4" s="10"/>
      <c r="N4" s="40" t="s">
        <v>19</v>
      </c>
      <c r="O4" s="41">
        <f>SUM(O2-I2)/I2*100</f>
        <v>44.099851700753199</v>
      </c>
    </row>
    <row r="5" spans="2:15" ht="7.5" customHeight="1" x14ac:dyDescent="0.3"/>
    <row r="6" spans="2:15" ht="15.6" x14ac:dyDescent="0.3">
      <c r="B6" s="12" t="s">
        <v>0</v>
      </c>
      <c r="C6" s="7" t="s">
        <v>1</v>
      </c>
      <c r="D6" s="8" t="s">
        <v>42</v>
      </c>
      <c r="E6" s="9" t="s">
        <v>2</v>
      </c>
      <c r="F6" s="8" t="s">
        <v>3</v>
      </c>
      <c r="G6" s="8" t="s">
        <v>4</v>
      </c>
      <c r="H6" s="8" t="s">
        <v>5</v>
      </c>
      <c r="I6" s="8" t="s">
        <v>6</v>
      </c>
      <c r="J6" s="17" t="s">
        <v>9</v>
      </c>
      <c r="K6" s="12" t="s">
        <v>10</v>
      </c>
      <c r="L6" s="14" t="s">
        <v>7</v>
      </c>
      <c r="M6" s="11" t="s">
        <v>11</v>
      </c>
      <c r="N6" s="11" t="s">
        <v>12</v>
      </c>
      <c r="O6" s="8" t="s">
        <v>8</v>
      </c>
    </row>
    <row r="7" spans="2:15" x14ac:dyDescent="0.3">
      <c r="B7" s="16">
        <v>1</v>
      </c>
      <c r="C7" s="15">
        <f>I3</f>
        <v>46174</v>
      </c>
      <c r="D7" s="151" t="s">
        <v>52</v>
      </c>
      <c r="E7" s="5" t="s">
        <v>62</v>
      </c>
      <c r="F7" s="1" t="s">
        <v>63</v>
      </c>
      <c r="G7" s="1" t="s">
        <v>64</v>
      </c>
      <c r="H7" s="2">
        <v>1.9</v>
      </c>
      <c r="I7" s="18">
        <f>L7/16.5</f>
        <v>60.606060606060609</v>
      </c>
      <c r="J7" s="6" t="s">
        <v>65</v>
      </c>
      <c r="K7" s="20" t="s">
        <v>69</v>
      </c>
      <c r="L7" s="4">
        <f>I2</f>
        <v>1000</v>
      </c>
      <c r="M7" s="3">
        <v>0</v>
      </c>
      <c r="N7" s="3">
        <f t="shared" ref="N7:N12" si="0">IF(K7="w",(M7/100*2),0)</f>
        <v>0</v>
      </c>
      <c r="O7" s="4">
        <f>L7+M7-N7</f>
        <v>1000</v>
      </c>
    </row>
    <row r="8" spans="2:15" x14ac:dyDescent="0.3">
      <c r="B8" s="16">
        <v>2</v>
      </c>
      <c r="C8" s="181">
        <f t="shared" ref="C8:C36" si="1">C7+1</f>
        <v>46175</v>
      </c>
      <c r="D8" s="166" t="s">
        <v>56</v>
      </c>
      <c r="E8" s="182"/>
      <c r="F8" s="167"/>
      <c r="G8" s="167"/>
      <c r="H8" s="183"/>
      <c r="I8" s="184">
        <v>0</v>
      </c>
      <c r="J8" s="171"/>
      <c r="K8" s="185"/>
      <c r="L8" s="186">
        <f t="shared" ref="L8:L13" si="2">O7</f>
        <v>1000</v>
      </c>
      <c r="M8" s="173">
        <f t="shared" ref="M8:M14" si="3">IF(K8="w",(H8-1)*I8,-I8)</f>
        <v>0</v>
      </c>
      <c r="N8" s="173">
        <f t="shared" si="0"/>
        <v>0</v>
      </c>
      <c r="O8" s="186">
        <f t="shared" ref="O8:O34" si="4">L8+M8-N8</f>
        <v>1000</v>
      </c>
    </row>
    <row r="9" spans="2:15" x14ac:dyDescent="0.3">
      <c r="B9" s="16">
        <v>3</v>
      </c>
      <c r="C9" s="15">
        <f t="shared" si="1"/>
        <v>46176</v>
      </c>
      <c r="D9" s="151" t="s">
        <v>52</v>
      </c>
      <c r="E9" s="5" t="s">
        <v>70</v>
      </c>
      <c r="F9" s="1" t="s">
        <v>63</v>
      </c>
      <c r="G9" s="1" t="s">
        <v>71</v>
      </c>
      <c r="H9" s="2">
        <v>1.8</v>
      </c>
      <c r="I9" s="18">
        <f t="shared" ref="I9:I14" si="5">L9/16.5</f>
        <v>60.606060606060609</v>
      </c>
      <c r="J9" s="6" t="s">
        <v>72</v>
      </c>
      <c r="K9" s="20" t="s">
        <v>73</v>
      </c>
      <c r="L9" s="4">
        <f t="shared" si="2"/>
        <v>1000</v>
      </c>
      <c r="M9" s="3">
        <f t="shared" si="3"/>
        <v>-60.606060606060609</v>
      </c>
      <c r="N9" s="3">
        <f t="shared" si="0"/>
        <v>0</v>
      </c>
      <c r="O9" s="4">
        <f t="shared" si="4"/>
        <v>939.39393939393938</v>
      </c>
    </row>
    <row r="10" spans="2:15" x14ac:dyDescent="0.3">
      <c r="B10" s="16">
        <v>4</v>
      </c>
      <c r="C10" s="15">
        <f t="shared" si="1"/>
        <v>46177</v>
      </c>
      <c r="D10" s="151" t="s">
        <v>52</v>
      </c>
      <c r="E10" s="5" t="s">
        <v>74</v>
      </c>
      <c r="F10" s="1" t="s">
        <v>75</v>
      </c>
      <c r="G10" s="1" t="s">
        <v>76</v>
      </c>
      <c r="H10" s="2">
        <v>1.85</v>
      </c>
      <c r="I10" s="18">
        <f t="shared" si="5"/>
        <v>56.93296602387511</v>
      </c>
      <c r="J10" s="6" t="s">
        <v>79</v>
      </c>
      <c r="K10" s="20" t="s">
        <v>61</v>
      </c>
      <c r="L10" s="4">
        <f t="shared" si="2"/>
        <v>939.39393939393938</v>
      </c>
      <c r="M10" s="3">
        <f t="shared" si="3"/>
        <v>48.393021120293852</v>
      </c>
      <c r="N10" s="3">
        <f t="shared" ref="N10" si="6">IF(K10="w",(M10/100*2),0)</f>
        <v>0.967860422405877</v>
      </c>
      <c r="O10" s="4">
        <f t="shared" ref="O10" si="7">L10+M10-N10</f>
        <v>986.81910009182729</v>
      </c>
    </row>
    <row r="11" spans="2:15" x14ac:dyDescent="0.3">
      <c r="B11" s="16">
        <v>5</v>
      </c>
      <c r="C11" s="15">
        <f t="shared" si="1"/>
        <v>46178</v>
      </c>
      <c r="D11" s="13" t="s">
        <v>52</v>
      </c>
      <c r="E11" s="5" t="s">
        <v>84</v>
      </c>
      <c r="F11" s="1" t="s">
        <v>63</v>
      </c>
      <c r="G11" s="1" t="s">
        <v>85</v>
      </c>
      <c r="H11" s="2">
        <v>2.2000000000000002</v>
      </c>
      <c r="I11" s="18">
        <f t="shared" si="5"/>
        <v>59.807218187383469</v>
      </c>
      <c r="J11" s="6" t="s">
        <v>79</v>
      </c>
      <c r="K11" s="20" t="s">
        <v>73</v>
      </c>
      <c r="L11" s="4">
        <f t="shared" si="2"/>
        <v>986.81910009182729</v>
      </c>
      <c r="M11" s="3">
        <f t="shared" si="3"/>
        <v>-59.807218187383469</v>
      </c>
      <c r="N11" s="3">
        <f t="shared" si="0"/>
        <v>0</v>
      </c>
      <c r="O11" s="4">
        <f t="shared" si="4"/>
        <v>927.01188190444384</v>
      </c>
    </row>
    <row r="12" spans="2:15" x14ac:dyDescent="0.3">
      <c r="B12" s="16">
        <v>6</v>
      </c>
      <c r="C12" s="15">
        <f t="shared" si="1"/>
        <v>46179</v>
      </c>
      <c r="D12" s="13" t="s">
        <v>52</v>
      </c>
      <c r="E12" s="5" t="s">
        <v>87</v>
      </c>
      <c r="F12" s="1" t="s">
        <v>63</v>
      </c>
      <c r="G12" s="1" t="s">
        <v>88</v>
      </c>
      <c r="H12" s="2">
        <v>2.0299999999999998</v>
      </c>
      <c r="I12" s="18">
        <f t="shared" si="5"/>
        <v>56.18253829723902</v>
      </c>
      <c r="J12" s="6" t="s">
        <v>68</v>
      </c>
      <c r="K12" s="20" t="s">
        <v>61</v>
      </c>
      <c r="L12" s="4">
        <f t="shared" si="2"/>
        <v>927.01188190444384</v>
      </c>
      <c r="M12" s="3">
        <f t="shared" si="3"/>
        <v>57.868014446156181</v>
      </c>
      <c r="N12" s="3">
        <f t="shared" si="0"/>
        <v>1.1573602889231236</v>
      </c>
      <c r="O12" s="4">
        <f t="shared" si="4"/>
        <v>983.72253606167692</v>
      </c>
    </row>
    <row r="13" spans="2:15" x14ac:dyDescent="0.3">
      <c r="B13" s="16">
        <v>7</v>
      </c>
      <c r="C13" s="15">
        <f t="shared" si="1"/>
        <v>46180</v>
      </c>
      <c r="D13" s="13" t="s">
        <v>52</v>
      </c>
      <c r="E13" s="5" t="s">
        <v>99</v>
      </c>
      <c r="F13" s="1" t="s">
        <v>75</v>
      </c>
      <c r="G13" s="1" t="s">
        <v>76</v>
      </c>
      <c r="H13" s="2">
        <v>2.02</v>
      </c>
      <c r="I13" s="18">
        <f t="shared" si="5"/>
        <v>59.619547640101629</v>
      </c>
      <c r="J13" s="6" t="s">
        <v>100</v>
      </c>
      <c r="K13" s="20" t="s">
        <v>61</v>
      </c>
      <c r="L13" s="4">
        <f t="shared" si="2"/>
        <v>983.72253606167692</v>
      </c>
      <c r="M13" s="3">
        <f t="shared" ref="M13" si="8">IF(K13="w",(H13-1)*I13,-I13)</f>
        <v>60.811938592903665</v>
      </c>
      <c r="N13" s="3">
        <f t="shared" ref="N13" si="9">IF(K13="w",(M13/100*2),0)</f>
        <v>1.2162387718580734</v>
      </c>
      <c r="O13" s="4">
        <f t="shared" ref="O13" si="10">L13+M13-N13</f>
        <v>1043.3182358827225</v>
      </c>
    </row>
    <row r="14" spans="2:15" x14ac:dyDescent="0.3">
      <c r="B14" s="16">
        <v>8</v>
      </c>
      <c r="C14" s="15">
        <f t="shared" si="1"/>
        <v>46181</v>
      </c>
      <c r="D14" s="13" t="s">
        <v>52</v>
      </c>
      <c r="E14" s="5" t="s">
        <v>104</v>
      </c>
      <c r="F14" s="1" t="s">
        <v>63</v>
      </c>
      <c r="G14" s="1" t="s">
        <v>105</v>
      </c>
      <c r="H14" s="2">
        <v>1.75</v>
      </c>
      <c r="I14" s="18">
        <f t="shared" si="5"/>
        <v>63.231408235316515</v>
      </c>
      <c r="J14" s="6" t="s">
        <v>78</v>
      </c>
      <c r="K14" s="20" t="s">
        <v>73</v>
      </c>
      <c r="L14" s="4">
        <f t="shared" ref="L14:L24" si="11">O13</f>
        <v>1043.3182358827225</v>
      </c>
      <c r="M14" s="3">
        <f t="shared" si="3"/>
        <v>-63.231408235316515</v>
      </c>
      <c r="N14" s="3">
        <f t="shared" ref="N14:N24" si="12">IF(K14="w",(M14/100*2),0)</f>
        <v>0</v>
      </c>
      <c r="O14" s="4">
        <f t="shared" si="4"/>
        <v>980.08682764740604</v>
      </c>
    </row>
    <row r="15" spans="2:15" x14ac:dyDescent="0.3">
      <c r="B15" s="16">
        <v>9</v>
      </c>
      <c r="C15" s="181">
        <f t="shared" si="1"/>
        <v>46182</v>
      </c>
      <c r="D15" s="166" t="s">
        <v>56</v>
      </c>
      <c r="E15" s="182"/>
      <c r="F15" s="167"/>
      <c r="G15" s="167"/>
      <c r="H15" s="183"/>
      <c r="I15" s="184"/>
      <c r="J15" s="171"/>
      <c r="K15" s="193"/>
      <c r="L15" s="186">
        <f t="shared" si="11"/>
        <v>980.08682764740604</v>
      </c>
      <c r="M15" s="173">
        <f t="shared" ref="M15:M24" si="13">IF(K15="w",(H15-1)*I15,-I15)</f>
        <v>0</v>
      </c>
      <c r="N15" s="173">
        <f t="shared" si="12"/>
        <v>0</v>
      </c>
      <c r="O15" s="186">
        <f t="shared" si="4"/>
        <v>980.08682764740604</v>
      </c>
    </row>
    <row r="16" spans="2:15" x14ac:dyDescent="0.3">
      <c r="B16" s="16">
        <v>10</v>
      </c>
      <c r="C16" s="181">
        <f t="shared" si="1"/>
        <v>46183</v>
      </c>
      <c r="D16" s="166" t="s">
        <v>56</v>
      </c>
      <c r="E16" s="182"/>
      <c r="F16" s="167"/>
      <c r="G16" s="167"/>
      <c r="H16" s="183"/>
      <c r="I16" s="184"/>
      <c r="J16" s="171"/>
      <c r="K16" s="185"/>
      <c r="L16" s="186">
        <f t="shared" si="11"/>
        <v>980.08682764740604</v>
      </c>
      <c r="M16" s="173">
        <f t="shared" si="13"/>
        <v>0</v>
      </c>
      <c r="N16" s="173">
        <f t="shared" si="12"/>
        <v>0</v>
      </c>
      <c r="O16" s="186">
        <f t="shared" si="4"/>
        <v>980.08682764740604</v>
      </c>
    </row>
    <row r="17" spans="2:15" x14ac:dyDescent="0.3">
      <c r="B17" s="16">
        <v>11</v>
      </c>
      <c r="C17" s="15">
        <f t="shared" si="1"/>
        <v>46184</v>
      </c>
      <c r="D17" s="13" t="s">
        <v>106</v>
      </c>
      <c r="E17" s="5" t="s">
        <v>151</v>
      </c>
      <c r="F17" s="1" t="s">
        <v>82</v>
      </c>
      <c r="G17" s="1" t="s">
        <v>152</v>
      </c>
      <c r="H17" s="2">
        <v>3.2</v>
      </c>
      <c r="I17" s="18">
        <f>L17/16.5</f>
        <v>59.399201675600366</v>
      </c>
      <c r="J17" s="6" t="s">
        <v>78</v>
      </c>
      <c r="K17" s="20" t="s">
        <v>73</v>
      </c>
      <c r="L17" s="4">
        <f>O16</f>
        <v>980.08682764740604</v>
      </c>
      <c r="M17" s="3">
        <f>IF(K17="w",(H17-1)*I17,-I17)</f>
        <v>-59.399201675600366</v>
      </c>
      <c r="N17" s="3">
        <f>IF(K17="w",(M17/100*2),0)</f>
        <v>0</v>
      </c>
      <c r="O17" s="4">
        <f t="shared" si="4"/>
        <v>920.68762597180569</v>
      </c>
    </row>
    <row r="18" spans="2:15" x14ac:dyDescent="0.3">
      <c r="B18" s="16">
        <v>12</v>
      </c>
      <c r="C18" s="15">
        <f t="shared" si="1"/>
        <v>46185</v>
      </c>
      <c r="D18" s="13" t="s">
        <v>106</v>
      </c>
      <c r="E18" s="5" t="s">
        <v>153</v>
      </c>
      <c r="F18" s="1" t="s">
        <v>82</v>
      </c>
      <c r="G18" s="1" t="s">
        <v>154</v>
      </c>
      <c r="H18" s="2">
        <v>2.14</v>
      </c>
      <c r="I18" s="18">
        <f t="shared" ref="I18:I36" si="14">L18/16.5</f>
        <v>55.799250058897314</v>
      </c>
      <c r="J18" s="6" t="s">
        <v>125</v>
      </c>
      <c r="K18" s="20" t="s">
        <v>61</v>
      </c>
      <c r="L18" s="4">
        <f>O17</f>
        <v>920.68762597180569</v>
      </c>
      <c r="M18" s="3">
        <f>IF(K18="w",(H18-1)*I18,-I18)</f>
        <v>63.611145067142942</v>
      </c>
      <c r="N18" s="3">
        <f>IF(K18="w",(M18/100*2),0)</f>
        <v>1.2722229013428588</v>
      </c>
      <c r="O18" s="4">
        <f t="shared" si="4"/>
        <v>983.0265481376058</v>
      </c>
    </row>
    <row r="19" spans="2:15" x14ac:dyDescent="0.3">
      <c r="B19" s="16">
        <v>13</v>
      </c>
      <c r="C19" s="15">
        <f t="shared" si="1"/>
        <v>46186</v>
      </c>
      <c r="D19" s="13" t="s">
        <v>106</v>
      </c>
      <c r="E19" s="5" t="s">
        <v>155</v>
      </c>
      <c r="F19" s="1" t="s">
        <v>75</v>
      </c>
      <c r="G19" s="1" t="s">
        <v>76</v>
      </c>
      <c r="H19" s="2">
        <v>2.16</v>
      </c>
      <c r="I19" s="18">
        <f t="shared" si="14"/>
        <v>59.577366553794292</v>
      </c>
      <c r="J19" s="6" t="s">
        <v>77</v>
      </c>
      <c r="K19" s="20" t="s">
        <v>61</v>
      </c>
      <c r="L19" s="4">
        <f>O18</f>
        <v>983.0265481376058</v>
      </c>
      <c r="M19" s="3">
        <f>IF(K19="w",(H19-1)*I19,-I19)</f>
        <v>69.109745202401385</v>
      </c>
      <c r="N19" s="3">
        <f>IF(K19="w",(M19/100*2),0)</f>
        <v>1.3821949040480277</v>
      </c>
      <c r="O19" s="4">
        <f t="shared" si="4"/>
        <v>1050.7540984359591</v>
      </c>
    </row>
    <row r="20" spans="2:15" x14ac:dyDescent="0.3">
      <c r="B20" s="16">
        <v>14</v>
      </c>
      <c r="C20" s="15">
        <f t="shared" si="1"/>
        <v>46187</v>
      </c>
      <c r="D20" s="13" t="s">
        <v>106</v>
      </c>
      <c r="E20" s="5" t="s">
        <v>156</v>
      </c>
      <c r="F20" s="1" t="s">
        <v>75</v>
      </c>
      <c r="G20" s="1" t="s">
        <v>76</v>
      </c>
      <c r="H20" s="2">
        <v>2.02</v>
      </c>
      <c r="I20" s="18">
        <f t="shared" si="14"/>
        <v>63.682066571876312</v>
      </c>
      <c r="J20" s="6" t="s">
        <v>130</v>
      </c>
      <c r="K20" s="20" t="s">
        <v>61</v>
      </c>
      <c r="L20" s="4">
        <f>O19</f>
        <v>1050.7540984359591</v>
      </c>
      <c r="M20" s="3">
        <f>IF(K20="w",(H20-1)*I20,-I20)</f>
        <v>64.955707903313836</v>
      </c>
      <c r="N20" s="3">
        <f>IF(K20="w",(M20/100*2),0)</f>
        <v>1.2991141580662768</v>
      </c>
      <c r="O20" s="4">
        <f t="shared" si="4"/>
        <v>1114.4106921812067</v>
      </c>
    </row>
    <row r="21" spans="2:15" x14ac:dyDescent="0.3">
      <c r="B21" s="16">
        <v>15</v>
      </c>
      <c r="C21" s="15">
        <f t="shared" si="1"/>
        <v>46188</v>
      </c>
      <c r="D21" s="13" t="s">
        <v>106</v>
      </c>
      <c r="E21" s="5" t="s">
        <v>157</v>
      </c>
      <c r="F21" s="1" t="s">
        <v>58</v>
      </c>
      <c r="G21" s="1" t="s">
        <v>139</v>
      </c>
      <c r="H21" s="2">
        <v>1.82</v>
      </c>
      <c r="I21" s="18">
        <f t="shared" si="14"/>
        <v>67.540041950376164</v>
      </c>
      <c r="J21" s="6" t="s">
        <v>77</v>
      </c>
      <c r="K21" s="20" t="s">
        <v>61</v>
      </c>
      <c r="L21" s="4">
        <f t="shared" si="11"/>
        <v>1114.4106921812067</v>
      </c>
      <c r="M21" s="3">
        <f t="shared" si="13"/>
        <v>55.382834399308457</v>
      </c>
      <c r="N21" s="3">
        <f t="shared" si="12"/>
        <v>1.1076566879861691</v>
      </c>
      <c r="O21" s="4">
        <f t="shared" si="4"/>
        <v>1168.6858698925289</v>
      </c>
    </row>
    <row r="22" spans="2:15" x14ac:dyDescent="0.3">
      <c r="B22" s="16">
        <v>16</v>
      </c>
      <c r="C22" s="156">
        <f t="shared" si="1"/>
        <v>46189</v>
      </c>
      <c r="D22" s="13" t="s">
        <v>106</v>
      </c>
      <c r="E22" s="5" t="s">
        <v>158</v>
      </c>
      <c r="F22" s="1" t="s">
        <v>54</v>
      </c>
      <c r="G22" s="1" t="s">
        <v>159</v>
      </c>
      <c r="H22" s="2">
        <v>1.82</v>
      </c>
      <c r="I22" s="18">
        <f t="shared" si="14"/>
        <v>70.829446660153266</v>
      </c>
      <c r="J22" s="6" t="s">
        <v>143</v>
      </c>
      <c r="K22" s="20" t="s">
        <v>61</v>
      </c>
      <c r="L22" s="159">
        <f t="shared" si="11"/>
        <v>1168.6858698925289</v>
      </c>
      <c r="M22" s="154">
        <f t="shared" si="13"/>
        <v>58.08014626132568</v>
      </c>
      <c r="N22" s="154">
        <f t="shared" si="12"/>
        <v>1.1616029252265136</v>
      </c>
      <c r="O22" s="159">
        <f t="shared" si="4"/>
        <v>1225.6044132286279</v>
      </c>
    </row>
    <row r="23" spans="2:15" x14ac:dyDescent="0.3">
      <c r="B23" s="16">
        <v>17</v>
      </c>
      <c r="C23" s="15">
        <f t="shared" si="1"/>
        <v>46190</v>
      </c>
      <c r="D23" s="13" t="s">
        <v>106</v>
      </c>
      <c r="E23" s="5" t="s">
        <v>160</v>
      </c>
      <c r="F23" s="1" t="s">
        <v>63</v>
      </c>
      <c r="G23" s="1" t="s">
        <v>161</v>
      </c>
      <c r="H23" s="2">
        <v>1.96</v>
      </c>
      <c r="I23" s="18">
        <f t="shared" si="14"/>
        <v>74.279055347189569</v>
      </c>
      <c r="J23" s="6" t="s">
        <v>77</v>
      </c>
      <c r="K23" s="20" t="s">
        <v>73</v>
      </c>
      <c r="L23" s="159">
        <f t="shared" si="11"/>
        <v>1225.6044132286279</v>
      </c>
      <c r="M23" s="154">
        <f t="shared" si="13"/>
        <v>-74.279055347189569</v>
      </c>
      <c r="N23" s="154">
        <f t="shared" si="12"/>
        <v>0</v>
      </c>
      <c r="O23" s="159">
        <f t="shared" si="4"/>
        <v>1151.3253578814383</v>
      </c>
    </row>
    <row r="24" spans="2:15" x14ac:dyDescent="0.3">
      <c r="B24" s="16">
        <v>18</v>
      </c>
      <c r="C24" s="156">
        <f t="shared" si="1"/>
        <v>46191</v>
      </c>
      <c r="D24" s="13" t="s">
        <v>106</v>
      </c>
      <c r="E24" s="5" t="s">
        <v>162</v>
      </c>
      <c r="F24" s="1" t="s">
        <v>82</v>
      </c>
      <c r="G24" s="1" t="s">
        <v>82</v>
      </c>
      <c r="H24" s="2">
        <v>1.89</v>
      </c>
      <c r="I24" s="18">
        <f t="shared" si="14"/>
        <v>69.777294417056865</v>
      </c>
      <c r="J24" s="6" t="s">
        <v>77</v>
      </c>
      <c r="K24" s="20" t="s">
        <v>73</v>
      </c>
      <c r="L24" s="159">
        <f t="shared" si="11"/>
        <v>1151.3253578814383</v>
      </c>
      <c r="M24" s="154">
        <f t="shared" si="13"/>
        <v>-69.777294417056865</v>
      </c>
      <c r="N24" s="154">
        <f t="shared" si="12"/>
        <v>0</v>
      </c>
      <c r="O24" s="159">
        <f t="shared" si="4"/>
        <v>1081.5480634643814</v>
      </c>
    </row>
    <row r="25" spans="2:15" x14ac:dyDescent="0.3">
      <c r="B25" s="16">
        <v>19</v>
      </c>
      <c r="C25" s="15">
        <f t="shared" si="1"/>
        <v>46192</v>
      </c>
      <c r="D25" s="13" t="s">
        <v>106</v>
      </c>
      <c r="E25" s="5" t="s">
        <v>163</v>
      </c>
      <c r="F25" s="1" t="s">
        <v>82</v>
      </c>
      <c r="G25" s="1" t="s">
        <v>164</v>
      </c>
      <c r="H25" s="2">
        <v>1.76</v>
      </c>
      <c r="I25" s="18">
        <f t="shared" si="14"/>
        <v>65.548367482689784</v>
      </c>
      <c r="J25" s="6" t="s">
        <v>72</v>
      </c>
      <c r="K25" s="241" t="s">
        <v>61</v>
      </c>
      <c r="L25" s="4">
        <f t="shared" ref="L25:L34" si="15">O24</f>
        <v>1081.5480634643814</v>
      </c>
      <c r="M25" s="3">
        <f t="shared" ref="M25:M34" si="16">IF(K25="w",(H25-1)*I25,-I25)</f>
        <v>49.816759286844238</v>
      </c>
      <c r="N25" s="3">
        <f t="shared" ref="N25:N34" si="17">IF(K25="w",(M25/100*2),0)</f>
        <v>0.99633518573688473</v>
      </c>
      <c r="O25" s="4">
        <f t="shared" si="4"/>
        <v>1130.3684875654887</v>
      </c>
    </row>
    <row r="26" spans="2:15" x14ac:dyDescent="0.3">
      <c r="B26" s="16">
        <v>20</v>
      </c>
      <c r="C26" s="15">
        <f t="shared" si="1"/>
        <v>46193</v>
      </c>
      <c r="D26" s="13" t="s">
        <v>106</v>
      </c>
      <c r="E26" s="5" t="s">
        <v>165</v>
      </c>
      <c r="F26" s="1" t="s">
        <v>63</v>
      </c>
      <c r="G26" s="1" t="s">
        <v>141</v>
      </c>
      <c r="H26" s="2">
        <v>1.89</v>
      </c>
      <c r="I26" s="18">
        <f t="shared" si="14"/>
        <v>68.507181064575079</v>
      </c>
      <c r="J26" s="6" t="s">
        <v>78</v>
      </c>
      <c r="K26" s="20" t="s">
        <v>69</v>
      </c>
      <c r="L26" s="4">
        <f t="shared" si="15"/>
        <v>1130.3684875654887</v>
      </c>
      <c r="M26" s="3">
        <v>0</v>
      </c>
      <c r="N26" s="3">
        <f t="shared" si="17"/>
        <v>0</v>
      </c>
      <c r="O26" s="4">
        <f t="shared" si="4"/>
        <v>1130.3684875654887</v>
      </c>
    </row>
    <row r="27" spans="2:15" x14ac:dyDescent="0.3">
      <c r="B27" s="16">
        <v>21</v>
      </c>
      <c r="C27" s="15">
        <f t="shared" si="1"/>
        <v>46194</v>
      </c>
      <c r="D27" s="13" t="s">
        <v>106</v>
      </c>
      <c r="E27" s="5" t="s">
        <v>166</v>
      </c>
      <c r="F27" s="1" t="s">
        <v>63</v>
      </c>
      <c r="G27" s="1" t="s">
        <v>167</v>
      </c>
      <c r="H27" s="2">
        <v>1.85</v>
      </c>
      <c r="I27" s="18">
        <f t="shared" si="14"/>
        <v>68.507181064575079</v>
      </c>
      <c r="J27" s="6" t="s">
        <v>79</v>
      </c>
      <c r="K27" s="20" t="s">
        <v>73</v>
      </c>
      <c r="L27" s="4">
        <f t="shared" si="15"/>
        <v>1130.3684875654887</v>
      </c>
      <c r="M27" s="3">
        <f t="shared" si="16"/>
        <v>-68.507181064575079</v>
      </c>
      <c r="N27" s="3">
        <f t="shared" si="17"/>
        <v>0</v>
      </c>
      <c r="O27" s="4">
        <f t="shared" si="4"/>
        <v>1061.8613065009138</v>
      </c>
    </row>
    <row r="28" spans="2:15" x14ac:dyDescent="0.3">
      <c r="B28" s="16">
        <v>22</v>
      </c>
      <c r="C28" s="15">
        <f t="shared" si="1"/>
        <v>46195</v>
      </c>
      <c r="D28" s="13" t="s">
        <v>106</v>
      </c>
      <c r="E28" s="5" t="s">
        <v>168</v>
      </c>
      <c r="F28" s="1" t="s">
        <v>63</v>
      </c>
      <c r="G28" s="1" t="s">
        <v>169</v>
      </c>
      <c r="H28" s="2">
        <v>1.8</v>
      </c>
      <c r="I28" s="18">
        <f t="shared" si="14"/>
        <v>64.355230697025078</v>
      </c>
      <c r="J28" s="6" t="s">
        <v>67</v>
      </c>
      <c r="K28" s="20" t="s">
        <v>61</v>
      </c>
      <c r="L28" s="4">
        <f t="shared" si="15"/>
        <v>1061.8613065009138</v>
      </c>
      <c r="M28" s="3">
        <f t="shared" si="16"/>
        <v>51.484184557620068</v>
      </c>
      <c r="N28" s="3">
        <f t="shared" si="17"/>
        <v>1.0296836911524014</v>
      </c>
      <c r="O28" s="4">
        <f t="shared" si="4"/>
        <v>1112.3158073673812</v>
      </c>
    </row>
    <row r="29" spans="2:15" x14ac:dyDescent="0.3">
      <c r="B29" s="16">
        <v>23</v>
      </c>
      <c r="C29" s="15">
        <f t="shared" si="1"/>
        <v>46196</v>
      </c>
      <c r="D29" s="13" t="s">
        <v>106</v>
      </c>
      <c r="E29" s="5" t="s">
        <v>170</v>
      </c>
      <c r="F29" s="1" t="s">
        <v>63</v>
      </c>
      <c r="G29" s="1" t="s">
        <v>171</v>
      </c>
      <c r="H29" s="2">
        <v>1.76</v>
      </c>
      <c r="I29" s="18">
        <f t="shared" si="14"/>
        <v>67.413079234386743</v>
      </c>
      <c r="J29" s="6" t="s">
        <v>68</v>
      </c>
      <c r="K29" s="20" t="s">
        <v>61</v>
      </c>
      <c r="L29" s="4">
        <f t="shared" si="15"/>
        <v>1112.3158073673812</v>
      </c>
      <c r="M29" s="3">
        <f t="shared" si="16"/>
        <v>51.233940218133924</v>
      </c>
      <c r="N29" s="3">
        <f t="shared" si="17"/>
        <v>1.0246788043626784</v>
      </c>
      <c r="O29" s="4">
        <f t="shared" si="4"/>
        <v>1162.5250687811526</v>
      </c>
    </row>
    <row r="30" spans="2:15" x14ac:dyDescent="0.3">
      <c r="B30" s="16">
        <v>24</v>
      </c>
      <c r="C30" s="15">
        <f t="shared" si="1"/>
        <v>46197</v>
      </c>
      <c r="D30" s="13" t="s">
        <v>106</v>
      </c>
      <c r="E30" s="5" t="s">
        <v>172</v>
      </c>
      <c r="F30" s="1" t="s">
        <v>54</v>
      </c>
      <c r="G30" s="1" t="s">
        <v>173</v>
      </c>
      <c r="H30" s="2">
        <v>2.2000000000000002</v>
      </c>
      <c r="I30" s="18">
        <f t="shared" si="14"/>
        <v>70.456064774615314</v>
      </c>
      <c r="J30" s="6" t="s">
        <v>174</v>
      </c>
      <c r="K30" s="20" t="s">
        <v>61</v>
      </c>
      <c r="L30" s="4">
        <f t="shared" si="15"/>
        <v>1162.5250687811526</v>
      </c>
      <c r="M30" s="3">
        <f t="shared" si="16"/>
        <v>84.547277729538393</v>
      </c>
      <c r="N30" s="3">
        <f t="shared" si="17"/>
        <v>1.6909455545907679</v>
      </c>
      <c r="O30" s="4">
        <f t="shared" si="4"/>
        <v>1245.3814009561002</v>
      </c>
    </row>
    <row r="31" spans="2:15" x14ac:dyDescent="0.3">
      <c r="B31" s="16">
        <v>25</v>
      </c>
      <c r="C31" s="15">
        <f t="shared" si="1"/>
        <v>46198</v>
      </c>
      <c r="D31" s="13" t="s">
        <v>106</v>
      </c>
      <c r="E31" s="5" t="s">
        <v>175</v>
      </c>
      <c r="F31" s="1" t="s">
        <v>176</v>
      </c>
      <c r="G31" s="1" t="s">
        <v>59</v>
      </c>
      <c r="H31" s="2">
        <v>1.89</v>
      </c>
      <c r="I31" s="18">
        <f t="shared" si="14"/>
        <v>75.477660664006066</v>
      </c>
      <c r="J31" s="6" t="s">
        <v>86</v>
      </c>
      <c r="K31" s="20" t="s">
        <v>73</v>
      </c>
      <c r="L31" s="4">
        <f t="shared" si="15"/>
        <v>1245.3814009561002</v>
      </c>
      <c r="M31" s="3">
        <f t="shared" si="16"/>
        <v>-75.477660664006066</v>
      </c>
      <c r="N31" s="3">
        <f t="shared" si="17"/>
        <v>0</v>
      </c>
      <c r="O31" s="4">
        <f t="shared" si="4"/>
        <v>1169.903740292094</v>
      </c>
    </row>
    <row r="32" spans="2:15" x14ac:dyDescent="0.3">
      <c r="B32" s="16">
        <v>26</v>
      </c>
      <c r="C32" s="156">
        <f t="shared" si="1"/>
        <v>46199</v>
      </c>
      <c r="D32" s="13" t="s">
        <v>106</v>
      </c>
      <c r="E32" s="5" t="s">
        <v>177</v>
      </c>
      <c r="F32" s="1" t="s">
        <v>178</v>
      </c>
      <c r="G32" s="1" t="s">
        <v>179</v>
      </c>
      <c r="H32" s="2">
        <v>1.97</v>
      </c>
      <c r="I32" s="18">
        <f t="shared" si="14"/>
        <v>70.903256987399629</v>
      </c>
      <c r="J32" s="6" t="s">
        <v>132</v>
      </c>
      <c r="K32" s="20" t="s">
        <v>69</v>
      </c>
      <c r="L32" s="157">
        <f t="shared" si="15"/>
        <v>1169.903740292094</v>
      </c>
      <c r="M32" s="158">
        <v>0</v>
      </c>
      <c r="N32" s="158">
        <f t="shared" si="17"/>
        <v>0</v>
      </c>
      <c r="O32" s="157">
        <f t="shared" si="4"/>
        <v>1169.903740292094</v>
      </c>
    </row>
    <row r="33" spans="2:15" x14ac:dyDescent="0.3">
      <c r="B33" s="16">
        <v>27</v>
      </c>
      <c r="C33" s="15">
        <f t="shared" si="1"/>
        <v>46200</v>
      </c>
      <c r="D33" s="13" t="s">
        <v>106</v>
      </c>
      <c r="E33" s="5" t="s">
        <v>180</v>
      </c>
      <c r="F33" s="1" t="s">
        <v>82</v>
      </c>
      <c r="G33" s="1" t="s">
        <v>181</v>
      </c>
      <c r="H33" s="2">
        <v>1.96</v>
      </c>
      <c r="I33" s="18">
        <f t="shared" si="14"/>
        <v>70.903256987399629</v>
      </c>
      <c r="J33" s="6" t="s">
        <v>78</v>
      </c>
      <c r="K33" s="20" t="s">
        <v>61</v>
      </c>
      <c r="L33" s="4">
        <f t="shared" si="15"/>
        <v>1169.903740292094</v>
      </c>
      <c r="M33" s="3">
        <f t="shared" si="16"/>
        <v>68.06712670790364</v>
      </c>
      <c r="N33" s="3">
        <f t="shared" si="17"/>
        <v>1.3613425341580727</v>
      </c>
      <c r="O33" s="4">
        <f t="shared" si="4"/>
        <v>1236.6095244658397</v>
      </c>
    </row>
    <row r="34" spans="2:15" x14ac:dyDescent="0.3">
      <c r="B34" s="16">
        <v>28</v>
      </c>
      <c r="C34" s="156">
        <f t="shared" si="1"/>
        <v>46201</v>
      </c>
      <c r="D34" s="13" t="s">
        <v>146</v>
      </c>
      <c r="E34" s="5" t="s">
        <v>182</v>
      </c>
      <c r="F34" s="1" t="s">
        <v>82</v>
      </c>
      <c r="G34" s="1" t="s">
        <v>152</v>
      </c>
      <c r="H34" s="118">
        <v>4</v>
      </c>
      <c r="I34" s="18">
        <f t="shared" si="14"/>
        <v>74.946031785808472</v>
      </c>
      <c r="J34" s="6" t="s">
        <v>132</v>
      </c>
      <c r="K34" s="20" t="s">
        <v>61</v>
      </c>
      <c r="L34" s="157">
        <f t="shared" si="15"/>
        <v>1236.6095244658397</v>
      </c>
      <c r="M34" s="158">
        <f t="shared" si="16"/>
        <v>224.8380953574254</v>
      </c>
      <c r="N34" s="158">
        <f t="shared" si="17"/>
        <v>4.4967619071485077</v>
      </c>
      <c r="O34" s="157">
        <f t="shared" si="4"/>
        <v>1456.9508579161165</v>
      </c>
    </row>
    <row r="35" spans="2:15" x14ac:dyDescent="0.3">
      <c r="B35" s="16">
        <v>29</v>
      </c>
      <c r="C35" s="156">
        <f t="shared" si="1"/>
        <v>46202</v>
      </c>
      <c r="D35" s="13" t="s">
        <v>146</v>
      </c>
      <c r="E35" s="5" t="s">
        <v>183</v>
      </c>
      <c r="F35" s="1" t="s">
        <v>54</v>
      </c>
      <c r="G35" s="1" t="s">
        <v>89</v>
      </c>
      <c r="H35" s="2">
        <v>2.14</v>
      </c>
      <c r="I35" s="18">
        <f t="shared" si="14"/>
        <v>88.30005199491616</v>
      </c>
      <c r="J35" s="6" t="s">
        <v>77</v>
      </c>
      <c r="K35" s="20" t="s">
        <v>73</v>
      </c>
      <c r="L35" s="157">
        <f>O34</f>
        <v>1456.9508579161165</v>
      </c>
      <c r="M35" s="158">
        <f>IF(K35="w",(H35-1)*I35,-I35)</f>
        <v>-88.30005199491616</v>
      </c>
      <c r="N35" s="158">
        <f>IF(K35="w",(M35/100*2),0)</f>
        <v>0</v>
      </c>
      <c r="O35" s="157">
        <f>L35+M35-N35</f>
        <v>1368.6508059212003</v>
      </c>
    </row>
    <row r="36" spans="2:15" x14ac:dyDescent="0.3">
      <c r="B36" s="16">
        <v>30</v>
      </c>
      <c r="C36" s="15">
        <f t="shared" si="1"/>
        <v>46203</v>
      </c>
      <c r="D36" s="13" t="s">
        <v>146</v>
      </c>
      <c r="E36" s="5" t="s">
        <v>184</v>
      </c>
      <c r="F36" s="1" t="s">
        <v>75</v>
      </c>
      <c r="G36" s="1" t="s">
        <v>76</v>
      </c>
      <c r="H36" s="2">
        <v>1.89</v>
      </c>
      <c r="I36" s="18">
        <f t="shared" si="14"/>
        <v>82.948533692193962</v>
      </c>
      <c r="J36" s="6" t="s">
        <v>77</v>
      </c>
      <c r="K36" s="20" t="s">
        <v>61</v>
      </c>
      <c r="L36" s="4">
        <f>O35</f>
        <v>1368.6508059212003</v>
      </c>
      <c r="M36" s="3">
        <f>IF(K36="w",(H36-1)*I36,-I36)</f>
        <v>73.824194986052618</v>
      </c>
      <c r="N36" s="3">
        <f>IF(K36="w",(M36/100*2),0)</f>
        <v>1.4764838997210523</v>
      </c>
      <c r="O36" s="4">
        <f>L36+M36-N36</f>
        <v>1440.998517007532</v>
      </c>
    </row>
  </sheetData>
  <mergeCells count="1">
    <mergeCell ref="G2:G4"/>
  </mergeCells>
  <conditionalFormatting sqref="D7:H7 D8 D9:H14 D15:D16">
    <cfRule type="containsBlanks" dxfId="15" priority="6">
      <formula>LEN(TRIM(D7))=0</formula>
    </cfRule>
  </conditionalFormatting>
  <conditionalFormatting sqref="J7:K7 J9:K14">
    <cfRule type="containsBlanks" dxfId="14" priority="8">
      <formula>LEN(TRIM(J7))=0</formula>
    </cfRule>
  </conditionalFormatting>
  <conditionalFormatting sqref="K7 K9:K14">
    <cfRule type="cellIs" dxfId="13" priority="9" operator="equal">
      <formula>"D"</formula>
    </cfRule>
    <cfRule type="cellIs" dxfId="12" priority="10" operator="equal">
      <formula>"L"</formula>
    </cfRule>
    <cfRule type="cellIs" dxfId="11" priority="11" operator="equal">
      <formula>"W"</formula>
    </cfRule>
  </conditionalFormatting>
  <conditionalFormatting sqref="E17:H36">
    <cfRule type="containsBlanks" dxfId="10" priority="1">
      <formula>LEN(TRIM(E17))=0</formula>
    </cfRule>
  </conditionalFormatting>
  <conditionalFormatting sqref="J17:K36">
    <cfRule type="containsBlanks" dxfId="9" priority="2">
      <formula>LEN(TRIM(J17))=0</formula>
    </cfRule>
  </conditionalFormatting>
  <conditionalFormatting sqref="K17:K36">
    <cfRule type="cellIs" dxfId="8" priority="3" operator="equal">
      <formula>"D"</formula>
    </cfRule>
    <cfRule type="cellIs" dxfId="7" priority="4" operator="equal">
      <formula>"L"</formula>
    </cfRule>
    <cfRule type="cellIs" dxfId="6" priority="5" operator="equal">
      <formula>"W"</formula>
    </cfRule>
  </conditionalFormatting>
  <pageMargins left="0.7" right="0.7" top="0.75" bottom="0.75" header="0.3" footer="0.3"/>
  <pageSetup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D35"/>
  <sheetViews>
    <sheetView showGridLines="0" workbookViewId="0">
      <pane ySplit="2" topLeftCell="A3" activePane="bottomLeft" state="frozen"/>
      <selection pane="bottomLeft" activeCell="T19" sqref="T19"/>
    </sheetView>
  </sheetViews>
  <sheetFormatPr defaultRowHeight="14.4" x14ac:dyDescent="0.3"/>
  <cols>
    <col min="1" max="1" width="3.5546875" customWidth="1"/>
    <col min="3" max="3" width="14.5546875" customWidth="1"/>
    <col min="4" max="4" width="13.44140625" customWidth="1"/>
  </cols>
  <sheetData>
    <row r="2" spans="2:4" ht="25.2" x14ac:dyDescent="0.45">
      <c r="B2" s="47" t="s">
        <v>50</v>
      </c>
    </row>
    <row r="4" spans="2:4" ht="21" customHeight="1" x14ac:dyDescent="0.3">
      <c r="B4" s="43" t="s">
        <v>0</v>
      </c>
      <c r="C4" s="43" t="s">
        <v>40</v>
      </c>
      <c r="D4" s="43" t="s">
        <v>44</v>
      </c>
    </row>
    <row r="5" spans="2:4" x14ac:dyDescent="0.3">
      <c r="B5" s="46">
        <v>0</v>
      </c>
      <c r="C5" s="44">
        <v>0</v>
      </c>
      <c r="D5" s="45">
        <v>0</v>
      </c>
    </row>
    <row r="6" spans="2:4" x14ac:dyDescent="0.3">
      <c r="B6" s="46">
        <v>1</v>
      </c>
      <c r="C6" s="44">
        <f>'PGX5 - Results'!M7-'PGX5 - Results'!N7</f>
        <v>0</v>
      </c>
      <c r="D6" s="45">
        <f>D5+C6</f>
        <v>0</v>
      </c>
    </row>
    <row r="7" spans="2:4" x14ac:dyDescent="0.3">
      <c r="B7" s="46">
        <v>2</v>
      </c>
      <c r="C7" s="44">
        <f>'PGX5 - Results'!M8-'PGX5 - Results'!N8</f>
        <v>0</v>
      </c>
      <c r="D7" s="45">
        <f t="shared" ref="D7:D33" si="0">D6+C7</f>
        <v>0</v>
      </c>
    </row>
    <row r="8" spans="2:4" x14ac:dyDescent="0.3">
      <c r="B8" s="46">
        <v>3</v>
      </c>
      <c r="C8" s="44">
        <f>'PGX5 - Results'!M9-'PGX5 - Results'!N9</f>
        <v>-60.606060606060609</v>
      </c>
      <c r="D8" s="45">
        <f t="shared" si="0"/>
        <v>-60.606060606060609</v>
      </c>
    </row>
    <row r="9" spans="2:4" x14ac:dyDescent="0.3">
      <c r="B9" s="46">
        <v>4</v>
      </c>
      <c r="C9" s="44">
        <f>'PGX5 - Results'!M10-'PGX5 - Results'!N10</f>
        <v>47.425160697887975</v>
      </c>
      <c r="D9" s="45">
        <f t="shared" si="0"/>
        <v>-13.180899908172634</v>
      </c>
    </row>
    <row r="10" spans="2:4" x14ac:dyDescent="0.3">
      <c r="B10" s="46">
        <v>5</v>
      </c>
      <c r="C10" s="44">
        <f>'PGX5 - Results'!M11-'PGX5 - Results'!N11</f>
        <v>-59.807218187383469</v>
      </c>
      <c r="D10" s="45">
        <f t="shared" si="0"/>
        <v>-72.988118095556104</v>
      </c>
    </row>
    <row r="11" spans="2:4" x14ac:dyDescent="0.3">
      <c r="B11" s="46">
        <v>6</v>
      </c>
      <c r="C11" s="44">
        <f>'PGX5 - Results'!M12-'PGX5 - Results'!N12</f>
        <v>56.710654157233058</v>
      </c>
      <c r="D11" s="45">
        <f t="shared" si="0"/>
        <v>-16.277463938323045</v>
      </c>
    </row>
    <row r="12" spans="2:4" x14ac:dyDescent="0.3">
      <c r="B12" s="46">
        <v>7</v>
      </c>
      <c r="C12" s="44">
        <f>'PGX5 - Results'!M13-'PGX5 - Results'!N13</f>
        <v>59.595699821045592</v>
      </c>
      <c r="D12" s="45">
        <f t="shared" si="0"/>
        <v>43.318235882722547</v>
      </c>
    </row>
    <row r="13" spans="2:4" x14ac:dyDescent="0.3">
      <c r="B13" s="46">
        <v>8</v>
      </c>
      <c r="C13" s="44">
        <f>'PGX5 - Results'!M14-'PGX5 - Results'!N14</f>
        <v>-63.231408235316515</v>
      </c>
      <c r="D13" s="45">
        <f t="shared" si="0"/>
        <v>-19.913172352593968</v>
      </c>
    </row>
    <row r="14" spans="2:4" x14ac:dyDescent="0.3">
      <c r="B14" s="46">
        <v>9</v>
      </c>
      <c r="C14" s="44">
        <f>'PGX5 - Results'!M15-'PGX5 - Results'!N15</f>
        <v>0</v>
      </c>
      <c r="D14" s="45">
        <f t="shared" si="0"/>
        <v>-19.913172352593968</v>
      </c>
    </row>
    <row r="15" spans="2:4" x14ac:dyDescent="0.3">
      <c r="B15" s="46">
        <v>10</v>
      </c>
      <c r="C15" s="44">
        <f>'PGX5 - Results'!M16-'PGX5 - Results'!N16</f>
        <v>0</v>
      </c>
      <c r="D15" s="45">
        <f t="shared" si="0"/>
        <v>-19.913172352593968</v>
      </c>
    </row>
    <row r="16" spans="2:4" x14ac:dyDescent="0.3">
      <c r="B16" s="46">
        <v>11</v>
      </c>
      <c r="C16" s="44">
        <f>'PGX5 - Results'!M17-'PGX5 - Results'!N17</f>
        <v>-59.399201675600366</v>
      </c>
      <c r="D16" s="45">
        <f t="shared" si="0"/>
        <v>-79.312374028194341</v>
      </c>
    </row>
    <row r="17" spans="2:4" x14ac:dyDescent="0.3">
      <c r="B17" s="46">
        <v>12</v>
      </c>
      <c r="C17" s="44">
        <f>'PGX5 - Results'!M18-'PGX5 - Results'!N18</f>
        <v>62.338922165800085</v>
      </c>
      <c r="D17" s="45">
        <f t="shared" si="0"/>
        <v>-16.973451862394256</v>
      </c>
    </row>
    <row r="18" spans="2:4" x14ac:dyDescent="0.3">
      <c r="B18" s="46">
        <v>13</v>
      </c>
      <c r="C18" s="44">
        <f>'PGX5 - Results'!M19-'PGX5 - Results'!N19</f>
        <v>67.72755029835335</v>
      </c>
      <c r="D18" s="45">
        <f t="shared" si="0"/>
        <v>50.754098435959094</v>
      </c>
    </row>
    <row r="19" spans="2:4" x14ac:dyDescent="0.3">
      <c r="B19" s="46">
        <v>14</v>
      </c>
      <c r="C19" s="44">
        <f>'PGX5 - Results'!M20-'PGX5 - Results'!N20</f>
        <v>63.656593745247562</v>
      </c>
      <c r="D19" s="45">
        <f t="shared" si="0"/>
        <v>114.41069218120666</v>
      </c>
    </row>
    <row r="20" spans="2:4" x14ac:dyDescent="0.3">
      <c r="B20" s="46">
        <v>15</v>
      </c>
      <c r="C20" s="44">
        <f>'PGX5 - Results'!M21-'PGX5 - Results'!N21</f>
        <v>54.275177711322286</v>
      </c>
      <c r="D20" s="45">
        <f t="shared" si="0"/>
        <v>168.68586989252896</v>
      </c>
    </row>
    <row r="21" spans="2:4" x14ac:dyDescent="0.3">
      <c r="B21" s="46">
        <v>16</v>
      </c>
      <c r="C21" s="44">
        <f>'PGX5 - Results'!M22-'PGX5 - Results'!N22</f>
        <v>56.918543336099169</v>
      </c>
      <c r="D21" s="45">
        <f t="shared" si="0"/>
        <v>225.60441322862812</v>
      </c>
    </row>
    <row r="22" spans="2:4" x14ac:dyDescent="0.3">
      <c r="B22" s="46">
        <v>17</v>
      </c>
      <c r="C22" s="44">
        <f>'PGX5 - Results'!M23-'PGX5 - Results'!N23</f>
        <v>-74.279055347189569</v>
      </c>
      <c r="D22" s="45">
        <f t="shared" si="0"/>
        <v>151.32535788143855</v>
      </c>
    </row>
    <row r="23" spans="2:4" x14ac:dyDescent="0.3">
      <c r="B23" s="46">
        <v>18</v>
      </c>
      <c r="C23" s="44">
        <f>'PGX5 - Results'!M24-'PGX5 - Results'!N24</f>
        <v>-69.777294417056865</v>
      </c>
      <c r="D23" s="45">
        <f t="shared" si="0"/>
        <v>81.548063464381684</v>
      </c>
    </row>
    <row r="24" spans="2:4" x14ac:dyDescent="0.3">
      <c r="B24" s="46">
        <v>19</v>
      </c>
      <c r="C24" s="44">
        <f>'PGX5 - Results'!M25-'PGX5 - Results'!N25</f>
        <v>48.820424101107356</v>
      </c>
      <c r="D24" s="45">
        <f t="shared" si="0"/>
        <v>130.36848756548903</v>
      </c>
    </row>
    <row r="25" spans="2:4" x14ac:dyDescent="0.3">
      <c r="B25" s="46">
        <v>20</v>
      </c>
      <c r="C25" s="44">
        <f>'PGX5 - Results'!M26-'PGX5 - Results'!N26</f>
        <v>0</v>
      </c>
      <c r="D25" s="45">
        <f t="shared" si="0"/>
        <v>130.36848756548903</v>
      </c>
    </row>
    <row r="26" spans="2:4" x14ac:dyDescent="0.3">
      <c r="B26" s="46">
        <v>21</v>
      </c>
      <c r="C26" s="44">
        <f>'PGX5 - Results'!M27-'PGX5 - Results'!N27</f>
        <v>-68.507181064575079</v>
      </c>
      <c r="D26" s="45">
        <f t="shared" si="0"/>
        <v>61.861306500913955</v>
      </c>
    </row>
    <row r="27" spans="2:4" x14ac:dyDescent="0.3">
      <c r="B27" s="46">
        <v>22</v>
      </c>
      <c r="C27" s="44">
        <f>'PGX5 - Results'!M28-'PGX5 - Results'!N28</f>
        <v>50.454500866467669</v>
      </c>
      <c r="D27" s="45">
        <f t="shared" si="0"/>
        <v>112.31580736738162</v>
      </c>
    </row>
    <row r="28" spans="2:4" x14ac:dyDescent="0.3">
      <c r="B28" s="46">
        <v>23</v>
      </c>
      <c r="C28" s="44">
        <f>'PGX5 - Results'!M29-'PGX5 - Results'!N29</f>
        <v>50.209261413771245</v>
      </c>
      <c r="D28" s="45">
        <f t="shared" si="0"/>
        <v>162.52506878115287</v>
      </c>
    </row>
    <row r="29" spans="2:4" x14ac:dyDescent="0.3">
      <c r="B29" s="46">
        <v>24</v>
      </c>
      <c r="C29" s="44">
        <f>'PGX5 - Results'!M30-'PGX5 - Results'!N30</f>
        <v>82.856332174947624</v>
      </c>
      <c r="D29" s="45">
        <f t="shared" si="0"/>
        <v>245.38140095610049</v>
      </c>
    </row>
    <row r="30" spans="2:4" x14ac:dyDescent="0.3">
      <c r="B30" s="46">
        <v>25</v>
      </c>
      <c r="C30" s="44">
        <f>'PGX5 - Results'!M31-'PGX5 - Results'!N31</f>
        <v>-75.477660664006066</v>
      </c>
      <c r="D30" s="45">
        <f t="shared" si="0"/>
        <v>169.90374029209443</v>
      </c>
    </row>
    <row r="31" spans="2:4" x14ac:dyDescent="0.3">
      <c r="B31" s="46">
        <v>26</v>
      </c>
      <c r="C31" s="44">
        <f>'PGX5 - Results'!M32-'PGX5 - Results'!N32</f>
        <v>0</v>
      </c>
      <c r="D31" s="45">
        <f t="shared" si="0"/>
        <v>169.90374029209443</v>
      </c>
    </row>
    <row r="32" spans="2:4" x14ac:dyDescent="0.3">
      <c r="B32" s="46">
        <v>27</v>
      </c>
      <c r="C32" s="44">
        <f>'PGX5 - Results'!M33-'PGX5 - Results'!N33</f>
        <v>66.70578417374557</v>
      </c>
      <c r="D32" s="45">
        <f t="shared" si="0"/>
        <v>236.60952446584</v>
      </c>
    </row>
    <row r="33" spans="2:4" x14ac:dyDescent="0.3">
      <c r="B33" s="46">
        <v>28</v>
      </c>
      <c r="C33" s="44">
        <f>'PGX5 - Results'!M34-'PGX5 - Results'!N34</f>
        <v>220.34133345027689</v>
      </c>
      <c r="D33" s="45">
        <f t="shared" si="0"/>
        <v>456.95085791611689</v>
      </c>
    </row>
    <row r="34" spans="2:4" x14ac:dyDescent="0.3">
      <c r="B34" s="46">
        <v>29</v>
      </c>
      <c r="C34" s="44">
        <f>'PGX5 - Results'!M35-'PGX5 - Results'!N35</f>
        <v>-88.30005199491616</v>
      </c>
      <c r="D34" s="45">
        <f>D33+C34</f>
        <v>368.65080592120074</v>
      </c>
    </row>
    <row r="35" spans="2:4" x14ac:dyDescent="0.3">
      <c r="B35" s="46">
        <v>30</v>
      </c>
      <c r="C35" s="44">
        <f>'PGX5 - Results'!M36-'PGX5 - Results'!N36</f>
        <v>72.347711086331572</v>
      </c>
      <c r="D35" s="45">
        <f>D34+C35</f>
        <v>440.99851700753231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M166"/>
  <sheetViews>
    <sheetView showGridLines="0" workbookViewId="0">
      <pane ySplit="6" topLeftCell="A153" activePane="bottomLeft" state="frozen"/>
      <selection pane="bottomLeft" activeCell="H5" sqref="H5"/>
    </sheetView>
  </sheetViews>
  <sheetFormatPr defaultRowHeight="15.6" x14ac:dyDescent="0.3"/>
  <cols>
    <col min="1" max="1" width="3.88671875" customWidth="1"/>
    <col min="2" max="2" width="13.44140625" style="123" bestFit="1" customWidth="1"/>
    <col min="3" max="3" width="17.44140625" style="61" customWidth="1"/>
    <col min="4" max="4" width="8.88671875" style="88" customWidth="1"/>
    <col min="5" max="5" width="31.33203125" style="62" customWidth="1"/>
    <col min="6" max="6" width="16.88671875" style="88" bestFit="1" customWidth="1"/>
    <col min="7" max="7" width="10.5546875" style="89" bestFit="1" customWidth="1"/>
    <col min="8" max="8" width="11" style="88" customWidth="1"/>
    <col min="9" max="9" width="11.5546875" style="60" customWidth="1"/>
    <col min="10" max="10" width="11.44140625" style="90" customWidth="1"/>
    <col min="11" max="11" width="12.5546875" style="88" customWidth="1"/>
    <col min="12" max="12" width="13.44140625" style="88" customWidth="1"/>
    <col min="13" max="13" width="15.44140625" style="91" customWidth="1"/>
  </cols>
  <sheetData>
    <row r="1" spans="2:13" ht="9.75" customHeight="1" thickBot="1" x14ac:dyDescent="0.35"/>
    <row r="2" spans="2:13" ht="30" customHeight="1" x14ac:dyDescent="0.3">
      <c r="B2" s="232"/>
      <c r="C2" s="204"/>
      <c r="D2" s="204"/>
      <c r="E2" s="205"/>
      <c r="F2" s="236" t="s">
        <v>30</v>
      </c>
      <c r="G2" s="72" t="s">
        <v>31</v>
      </c>
      <c r="H2" s="73">
        <v>50</v>
      </c>
      <c r="I2" s="72" t="s">
        <v>32</v>
      </c>
      <c r="J2" s="73">
        <f>M163+50</f>
        <v>72.86577800000002</v>
      </c>
      <c r="K2" s="217" t="s">
        <v>33</v>
      </c>
      <c r="L2" s="218"/>
      <c r="M2" s="74">
        <f>H163</f>
        <v>50.948999999999842</v>
      </c>
    </row>
    <row r="3" spans="2:13" ht="30" customHeight="1" x14ac:dyDescent="0.3">
      <c r="B3" s="206"/>
      <c r="C3" s="207"/>
      <c r="D3" s="207"/>
      <c r="E3" s="208"/>
      <c r="F3" s="237"/>
      <c r="G3" s="75" t="s">
        <v>16</v>
      </c>
      <c r="H3" s="76">
        <f>'FTR - Results'!I3</f>
        <v>46174</v>
      </c>
      <c r="I3" s="77" t="s">
        <v>34</v>
      </c>
      <c r="J3" s="78">
        <f>J2-H2</f>
        <v>22.86577800000002</v>
      </c>
      <c r="K3" s="219" t="s">
        <v>28</v>
      </c>
      <c r="L3" s="220"/>
      <c r="M3" s="79">
        <f>J3/M2*100</f>
        <v>44.879738562091681</v>
      </c>
    </row>
    <row r="4" spans="2:13" ht="30" customHeight="1" thickBot="1" x14ac:dyDescent="0.35">
      <c r="B4" s="209"/>
      <c r="C4" s="210"/>
      <c r="D4" s="210"/>
      <c r="E4" s="211"/>
      <c r="F4" s="238"/>
      <c r="G4" s="80" t="s">
        <v>47</v>
      </c>
      <c r="H4" s="81">
        <f>COUNTA(E7:E162)</f>
        <v>52</v>
      </c>
      <c r="I4" s="80" t="s">
        <v>36</v>
      </c>
      <c r="J4" s="82">
        <f>J3/H2*100</f>
        <v>45.73155600000004</v>
      </c>
      <c r="K4" s="221" t="s">
        <v>29</v>
      </c>
      <c r="L4" s="222"/>
      <c r="M4" s="83">
        <f>J3/H2*100</f>
        <v>45.73155600000004</v>
      </c>
    </row>
    <row r="5" spans="2:13" ht="7.5" customHeight="1" thickBot="1" x14ac:dyDescent="0.35"/>
    <row r="6" spans="2:13" x14ac:dyDescent="0.3">
      <c r="B6" s="110" t="s">
        <v>45</v>
      </c>
      <c r="C6" s="110" t="s">
        <v>1</v>
      </c>
      <c r="D6" s="111" t="s">
        <v>42</v>
      </c>
      <c r="E6" s="112" t="s">
        <v>2</v>
      </c>
      <c r="F6" s="111" t="s">
        <v>37</v>
      </c>
      <c r="G6" s="113" t="s">
        <v>5</v>
      </c>
      <c r="H6" s="111" t="s">
        <v>20</v>
      </c>
      <c r="I6" s="111" t="s">
        <v>22</v>
      </c>
      <c r="J6" s="111" t="s">
        <v>23</v>
      </c>
      <c r="K6" s="111" t="s">
        <v>24</v>
      </c>
      <c r="L6" s="111" t="s">
        <v>38</v>
      </c>
      <c r="M6" s="114" t="s">
        <v>21</v>
      </c>
    </row>
    <row r="7" spans="2:13" ht="14.4" x14ac:dyDescent="0.3">
      <c r="B7" s="233">
        <v>1</v>
      </c>
      <c r="C7" s="223">
        <f>H3</f>
        <v>46174</v>
      </c>
      <c r="D7" s="225" t="s">
        <v>52</v>
      </c>
      <c r="E7" s="227" t="s">
        <v>57</v>
      </c>
      <c r="F7" s="124" t="s">
        <v>77</v>
      </c>
      <c r="G7" s="92">
        <v>8.4</v>
      </c>
      <c r="H7" s="93">
        <v>0.33300000000000002</v>
      </c>
      <c r="I7" s="228" t="s">
        <v>60</v>
      </c>
      <c r="J7" s="127" t="s">
        <v>73</v>
      </c>
      <c r="K7" s="94">
        <f t="shared" ref="K7:K70" si="0">IF(J7="w",(G7-1)*H7,-H7)</f>
        <v>-0.33300000000000002</v>
      </c>
      <c r="L7" s="94">
        <f t="shared" ref="L7:L70" si="1">IF(J7="w",(K7/100*2),0)</f>
        <v>0</v>
      </c>
      <c r="M7" s="115">
        <f t="shared" ref="M7:M70" si="2">K7-L7</f>
        <v>-0.33300000000000002</v>
      </c>
    </row>
    <row r="8" spans="2:13" ht="14.4" x14ac:dyDescent="0.3">
      <c r="B8" s="234"/>
      <c r="C8" s="224"/>
      <c r="D8" s="226"/>
      <c r="E8" s="216"/>
      <c r="F8" s="125" t="s">
        <v>78</v>
      </c>
      <c r="G8" s="92">
        <v>9.4</v>
      </c>
      <c r="H8" s="93">
        <v>0.33300000000000002</v>
      </c>
      <c r="I8" s="216"/>
      <c r="J8" s="127" t="s">
        <v>73</v>
      </c>
      <c r="K8" s="96">
        <f t="shared" si="0"/>
        <v>-0.33300000000000002</v>
      </c>
      <c r="L8" s="96">
        <f t="shared" si="1"/>
        <v>0</v>
      </c>
      <c r="M8" s="116">
        <f t="shared" si="2"/>
        <v>-0.33300000000000002</v>
      </c>
    </row>
    <row r="9" spans="2:13" ht="14.4" x14ac:dyDescent="0.3">
      <c r="B9" s="235"/>
      <c r="C9" s="224"/>
      <c r="D9" s="226"/>
      <c r="E9" s="216"/>
      <c r="F9" s="125" t="s">
        <v>79</v>
      </c>
      <c r="G9" s="92">
        <v>16.5</v>
      </c>
      <c r="H9" s="93">
        <v>0.33300000000000002</v>
      </c>
      <c r="I9" s="216"/>
      <c r="J9" s="127" t="s">
        <v>73</v>
      </c>
      <c r="K9" s="96">
        <f t="shared" si="0"/>
        <v>-0.33300000000000002</v>
      </c>
      <c r="L9" s="96">
        <f t="shared" si="1"/>
        <v>0</v>
      </c>
      <c r="M9" s="116">
        <f t="shared" si="2"/>
        <v>-0.33300000000000002</v>
      </c>
    </row>
    <row r="10" spans="2:13" ht="14.4" x14ac:dyDescent="0.3">
      <c r="B10" s="233">
        <v>2</v>
      </c>
      <c r="C10" s="229">
        <f>C7</f>
        <v>46174</v>
      </c>
      <c r="D10" s="230" t="s">
        <v>52</v>
      </c>
      <c r="E10" s="231" t="s">
        <v>62</v>
      </c>
      <c r="F10" s="125" t="s">
        <v>65</v>
      </c>
      <c r="G10" s="92">
        <v>7</v>
      </c>
      <c r="H10" s="93">
        <v>0.33300000000000002</v>
      </c>
      <c r="I10" s="215" t="s">
        <v>65</v>
      </c>
      <c r="J10" s="127" t="s">
        <v>61</v>
      </c>
      <c r="K10" s="96">
        <f t="shared" si="0"/>
        <v>1.9980000000000002</v>
      </c>
      <c r="L10" s="96">
        <f t="shared" si="1"/>
        <v>3.9960000000000002E-2</v>
      </c>
      <c r="M10" s="116">
        <f t="shared" si="2"/>
        <v>1.9580400000000002</v>
      </c>
    </row>
    <row r="11" spans="2:13" ht="14.4" x14ac:dyDescent="0.3">
      <c r="B11" s="234"/>
      <c r="C11" s="224"/>
      <c r="D11" s="226"/>
      <c r="E11" s="216"/>
      <c r="F11" s="125" t="s">
        <v>66</v>
      </c>
      <c r="G11" s="92">
        <v>8</v>
      </c>
      <c r="H11" s="93">
        <v>0.33300000000000002</v>
      </c>
      <c r="I11" s="216"/>
      <c r="J11" s="127" t="s">
        <v>73</v>
      </c>
      <c r="K11" s="96">
        <f t="shared" si="0"/>
        <v>-0.33300000000000002</v>
      </c>
      <c r="L11" s="96">
        <f t="shared" si="1"/>
        <v>0</v>
      </c>
      <c r="M11" s="116">
        <f t="shared" si="2"/>
        <v>-0.33300000000000002</v>
      </c>
    </row>
    <row r="12" spans="2:13" ht="14.4" x14ac:dyDescent="0.3">
      <c r="B12" s="235"/>
      <c r="C12" s="224"/>
      <c r="D12" s="226"/>
      <c r="E12" s="216"/>
      <c r="F12" s="125" t="s">
        <v>67</v>
      </c>
      <c r="G12" s="92">
        <v>12.5</v>
      </c>
      <c r="H12" s="93">
        <v>0.33300000000000002</v>
      </c>
      <c r="I12" s="216"/>
      <c r="J12" s="127" t="s">
        <v>73</v>
      </c>
      <c r="K12" s="96">
        <f t="shared" si="0"/>
        <v>-0.33300000000000002</v>
      </c>
      <c r="L12" s="96">
        <f t="shared" si="1"/>
        <v>0</v>
      </c>
      <c r="M12" s="116">
        <f t="shared" si="2"/>
        <v>-0.33300000000000002</v>
      </c>
    </row>
    <row r="13" spans="2:13" ht="14.4" x14ac:dyDescent="0.3">
      <c r="B13" s="233">
        <v>3</v>
      </c>
      <c r="C13" s="229">
        <f>C10+2</f>
        <v>46176</v>
      </c>
      <c r="D13" s="230" t="s">
        <v>52</v>
      </c>
      <c r="E13" s="231" t="s">
        <v>70</v>
      </c>
      <c r="F13" s="125" t="s">
        <v>66</v>
      </c>
      <c r="G13" s="92">
        <v>7.6</v>
      </c>
      <c r="H13" s="93">
        <v>0.33300000000000002</v>
      </c>
      <c r="I13" s="215" t="s">
        <v>72</v>
      </c>
      <c r="J13" s="127" t="s">
        <v>73</v>
      </c>
      <c r="K13" s="96">
        <f t="shared" si="0"/>
        <v>-0.33300000000000002</v>
      </c>
      <c r="L13" s="96">
        <f t="shared" si="1"/>
        <v>0</v>
      </c>
      <c r="M13" s="116">
        <f t="shared" si="2"/>
        <v>-0.33300000000000002</v>
      </c>
    </row>
    <row r="14" spans="2:13" ht="14.4" x14ac:dyDescent="0.3">
      <c r="B14" s="234"/>
      <c r="C14" s="224"/>
      <c r="D14" s="226"/>
      <c r="E14" s="216"/>
      <c r="F14" s="125" t="s">
        <v>78</v>
      </c>
      <c r="G14" s="92">
        <v>9.6</v>
      </c>
      <c r="H14" s="93">
        <v>0.33300000000000002</v>
      </c>
      <c r="I14" s="216"/>
      <c r="J14" s="147" t="s">
        <v>73</v>
      </c>
      <c r="K14" s="96">
        <f t="shared" si="0"/>
        <v>-0.33300000000000002</v>
      </c>
      <c r="L14" s="96">
        <f t="shared" si="1"/>
        <v>0</v>
      </c>
      <c r="M14" s="116">
        <f t="shared" si="2"/>
        <v>-0.33300000000000002</v>
      </c>
    </row>
    <row r="15" spans="2:13" ht="14.4" x14ac:dyDescent="0.3">
      <c r="B15" s="235"/>
      <c r="C15" s="224"/>
      <c r="D15" s="226"/>
      <c r="E15" s="216"/>
      <c r="F15" s="125" t="s">
        <v>60</v>
      </c>
      <c r="G15" s="92">
        <v>13.5</v>
      </c>
      <c r="H15" s="93">
        <v>0.33300000000000002</v>
      </c>
      <c r="I15" s="216"/>
      <c r="J15" s="147" t="s">
        <v>73</v>
      </c>
      <c r="K15" s="96">
        <f t="shared" si="0"/>
        <v>-0.33300000000000002</v>
      </c>
      <c r="L15" s="96">
        <f t="shared" si="1"/>
        <v>0</v>
      </c>
      <c r="M15" s="116">
        <f t="shared" si="2"/>
        <v>-0.33300000000000002</v>
      </c>
    </row>
    <row r="16" spans="2:13" ht="14.4" x14ac:dyDescent="0.3">
      <c r="B16" s="233">
        <v>4</v>
      </c>
      <c r="C16" s="229">
        <f>C13+1</f>
        <v>46177</v>
      </c>
      <c r="D16" s="230" t="s">
        <v>52</v>
      </c>
      <c r="E16" s="231" t="s">
        <v>74</v>
      </c>
      <c r="F16" s="125" t="s">
        <v>77</v>
      </c>
      <c r="G16" s="92">
        <v>7.6</v>
      </c>
      <c r="H16" s="93">
        <v>0.33300000000000002</v>
      </c>
      <c r="I16" s="215" t="s">
        <v>79</v>
      </c>
      <c r="J16" s="149" t="s">
        <v>73</v>
      </c>
      <c r="K16" s="96">
        <f t="shared" si="0"/>
        <v>-0.33300000000000002</v>
      </c>
      <c r="L16" s="96">
        <f t="shared" si="1"/>
        <v>0</v>
      </c>
      <c r="M16" s="116">
        <f t="shared" si="2"/>
        <v>-0.33300000000000002</v>
      </c>
    </row>
    <row r="17" spans="2:13" ht="14.4" x14ac:dyDescent="0.3">
      <c r="B17" s="234"/>
      <c r="C17" s="224"/>
      <c r="D17" s="226"/>
      <c r="E17" s="216"/>
      <c r="F17" s="125" t="s">
        <v>78</v>
      </c>
      <c r="G17" s="92">
        <v>10</v>
      </c>
      <c r="H17" s="93">
        <v>0.33300000000000002</v>
      </c>
      <c r="I17" s="216"/>
      <c r="J17" s="149" t="s">
        <v>73</v>
      </c>
      <c r="K17" s="96">
        <f t="shared" si="0"/>
        <v>-0.33300000000000002</v>
      </c>
      <c r="L17" s="96">
        <f t="shared" si="1"/>
        <v>0</v>
      </c>
      <c r="M17" s="116">
        <f t="shared" si="2"/>
        <v>-0.33300000000000002</v>
      </c>
    </row>
    <row r="18" spans="2:13" ht="14.4" x14ac:dyDescent="0.3">
      <c r="B18" s="235"/>
      <c r="C18" s="224"/>
      <c r="D18" s="226"/>
      <c r="E18" s="216"/>
      <c r="F18" s="125" t="s">
        <v>79</v>
      </c>
      <c r="G18" s="92">
        <v>17.5</v>
      </c>
      <c r="H18" s="93">
        <v>0.33300000000000002</v>
      </c>
      <c r="I18" s="216"/>
      <c r="J18" s="149" t="s">
        <v>61</v>
      </c>
      <c r="K18" s="96">
        <f t="shared" si="0"/>
        <v>5.4945000000000004</v>
      </c>
      <c r="L18" s="96">
        <f t="shared" si="1"/>
        <v>0.10989</v>
      </c>
      <c r="M18" s="116">
        <f t="shared" si="2"/>
        <v>5.3846100000000003</v>
      </c>
    </row>
    <row r="19" spans="2:13" ht="14.4" x14ac:dyDescent="0.3">
      <c r="B19" s="233">
        <v>5</v>
      </c>
      <c r="C19" s="229">
        <f>C16</f>
        <v>46177</v>
      </c>
      <c r="D19" s="230" t="s">
        <v>52</v>
      </c>
      <c r="E19" s="231" t="s">
        <v>53</v>
      </c>
      <c r="F19" s="125" t="s">
        <v>78</v>
      </c>
      <c r="G19" s="92">
        <v>10</v>
      </c>
      <c r="H19" s="93">
        <v>0.33300000000000002</v>
      </c>
      <c r="I19" s="215" t="s">
        <v>80</v>
      </c>
      <c r="J19" s="149" t="s">
        <v>73</v>
      </c>
      <c r="K19" s="96">
        <f t="shared" si="0"/>
        <v>-0.33300000000000002</v>
      </c>
      <c r="L19" s="96">
        <f t="shared" si="1"/>
        <v>0</v>
      </c>
      <c r="M19" s="116">
        <f t="shared" si="2"/>
        <v>-0.33300000000000002</v>
      </c>
    </row>
    <row r="20" spans="2:13" ht="14.4" x14ac:dyDescent="0.3">
      <c r="B20" s="234"/>
      <c r="C20" s="224"/>
      <c r="D20" s="226"/>
      <c r="E20" s="216"/>
      <c r="F20" s="125" t="s">
        <v>67</v>
      </c>
      <c r="G20" s="92">
        <v>9.1999999999999993</v>
      </c>
      <c r="H20" s="93">
        <v>0.33300000000000002</v>
      </c>
      <c r="I20" s="216"/>
      <c r="J20" s="149" t="s">
        <v>73</v>
      </c>
      <c r="K20" s="96">
        <f t="shared" si="0"/>
        <v>-0.33300000000000002</v>
      </c>
      <c r="L20" s="96">
        <f t="shared" si="1"/>
        <v>0</v>
      </c>
      <c r="M20" s="116">
        <f t="shared" si="2"/>
        <v>-0.33300000000000002</v>
      </c>
    </row>
    <row r="21" spans="2:13" ht="14.4" x14ac:dyDescent="0.3">
      <c r="B21" s="235"/>
      <c r="C21" s="224"/>
      <c r="D21" s="226"/>
      <c r="E21" s="216"/>
      <c r="F21" s="125" t="s">
        <v>60</v>
      </c>
      <c r="G21" s="92">
        <v>12.5</v>
      </c>
      <c r="H21" s="93">
        <v>0.33300000000000002</v>
      </c>
      <c r="I21" s="216"/>
      <c r="J21" s="149" t="s">
        <v>73</v>
      </c>
      <c r="K21" s="96">
        <f t="shared" si="0"/>
        <v>-0.33300000000000002</v>
      </c>
      <c r="L21" s="96">
        <f t="shared" si="1"/>
        <v>0</v>
      </c>
      <c r="M21" s="116">
        <f t="shared" si="2"/>
        <v>-0.33300000000000002</v>
      </c>
    </row>
    <row r="22" spans="2:13" ht="14.4" x14ac:dyDescent="0.3">
      <c r="B22" s="233">
        <v>6</v>
      </c>
      <c r="C22" s="229">
        <f>C19+1</f>
        <v>46178</v>
      </c>
      <c r="D22" s="230" t="s">
        <v>52</v>
      </c>
      <c r="E22" s="231" t="s">
        <v>84</v>
      </c>
      <c r="F22" s="125" t="s">
        <v>65</v>
      </c>
      <c r="G22" s="92">
        <v>7</v>
      </c>
      <c r="H22" s="93">
        <v>0.33300000000000002</v>
      </c>
      <c r="I22" s="215" t="s">
        <v>79</v>
      </c>
      <c r="J22" s="155" t="s">
        <v>73</v>
      </c>
      <c r="K22" s="96">
        <f t="shared" si="0"/>
        <v>-0.33300000000000002</v>
      </c>
      <c r="L22" s="96">
        <f t="shared" si="1"/>
        <v>0</v>
      </c>
      <c r="M22" s="116">
        <f t="shared" si="2"/>
        <v>-0.33300000000000002</v>
      </c>
    </row>
    <row r="23" spans="2:13" ht="14.4" x14ac:dyDescent="0.3">
      <c r="B23" s="234"/>
      <c r="C23" s="224"/>
      <c r="D23" s="226"/>
      <c r="E23" s="216"/>
      <c r="F23" s="125" t="s">
        <v>66</v>
      </c>
      <c r="G23" s="92">
        <v>8.6</v>
      </c>
      <c r="H23" s="93">
        <v>0.33300000000000002</v>
      </c>
      <c r="I23" s="216"/>
      <c r="J23" s="155" t="s">
        <v>73</v>
      </c>
      <c r="K23" s="96">
        <f t="shared" si="0"/>
        <v>-0.33300000000000002</v>
      </c>
      <c r="L23" s="96">
        <f t="shared" si="1"/>
        <v>0</v>
      </c>
      <c r="M23" s="116">
        <f t="shared" si="2"/>
        <v>-0.33300000000000002</v>
      </c>
    </row>
    <row r="24" spans="2:13" ht="14.4" x14ac:dyDescent="0.3">
      <c r="B24" s="235"/>
      <c r="C24" s="224"/>
      <c r="D24" s="226"/>
      <c r="E24" s="216"/>
      <c r="F24" s="125" t="s">
        <v>78</v>
      </c>
      <c r="G24" s="92">
        <v>9.4</v>
      </c>
      <c r="H24" s="93">
        <v>0.33300000000000002</v>
      </c>
      <c r="I24" s="216"/>
      <c r="J24" s="155" t="s">
        <v>73</v>
      </c>
      <c r="K24" s="96">
        <f t="shared" si="0"/>
        <v>-0.33300000000000002</v>
      </c>
      <c r="L24" s="96">
        <f t="shared" si="1"/>
        <v>0</v>
      </c>
      <c r="M24" s="116">
        <f t="shared" si="2"/>
        <v>-0.33300000000000002</v>
      </c>
    </row>
    <row r="25" spans="2:13" ht="14.4" x14ac:dyDescent="0.3">
      <c r="B25" s="233">
        <v>7</v>
      </c>
      <c r="C25" s="229">
        <f>C22</f>
        <v>46178</v>
      </c>
      <c r="D25" s="230" t="s">
        <v>52</v>
      </c>
      <c r="E25" s="231" t="s">
        <v>81</v>
      </c>
      <c r="F25" s="125" t="s">
        <v>72</v>
      </c>
      <c r="G25" s="92">
        <v>7</v>
      </c>
      <c r="H25" s="93">
        <v>0.33300000000000002</v>
      </c>
      <c r="I25" s="215" t="s">
        <v>79</v>
      </c>
      <c r="J25" s="155" t="s">
        <v>73</v>
      </c>
      <c r="K25" s="96">
        <f t="shared" si="0"/>
        <v>-0.33300000000000002</v>
      </c>
      <c r="L25" s="96">
        <f t="shared" si="1"/>
        <v>0</v>
      </c>
      <c r="M25" s="116">
        <f t="shared" si="2"/>
        <v>-0.33300000000000002</v>
      </c>
    </row>
    <row r="26" spans="2:13" ht="14.4" x14ac:dyDescent="0.3">
      <c r="B26" s="234"/>
      <c r="C26" s="224"/>
      <c r="D26" s="226"/>
      <c r="E26" s="216"/>
      <c r="F26" s="125" t="s">
        <v>86</v>
      </c>
      <c r="G26" s="92">
        <v>11</v>
      </c>
      <c r="H26" s="93">
        <v>0.33300000000000002</v>
      </c>
      <c r="I26" s="216"/>
      <c r="J26" s="155" t="s">
        <v>73</v>
      </c>
      <c r="K26" s="96">
        <f t="shared" si="0"/>
        <v>-0.33300000000000002</v>
      </c>
      <c r="L26" s="96">
        <f t="shared" si="1"/>
        <v>0</v>
      </c>
      <c r="M26" s="116">
        <f t="shared" si="2"/>
        <v>-0.33300000000000002</v>
      </c>
    </row>
    <row r="27" spans="2:13" ht="14.4" x14ac:dyDescent="0.3">
      <c r="B27" s="235"/>
      <c r="C27" s="224"/>
      <c r="D27" s="226"/>
      <c r="E27" s="216"/>
      <c r="F27" s="125" t="s">
        <v>80</v>
      </c>
      <c r="G27" s="92">
        <v>10</v>
      </c>
      <c r="H27" s="93">
        <v>0.33300000000000002</v>
      </c>
      <c r="I27" s="216"/>
      <c r="J27" s="155" t="s">
        <v>73</v>
      </c>
      <c r="K27" s="96">
        <f t="shared" si="0"/>
        <v>-0.33300000000000002</v>
      </c>
      <c r="L27" s="96">
        <f t="shared" si="1"/>
        <v>0</v>
      </c>
      <c r="M27" s="116">
        <f t="shared" si="2"/>
        <v>-0.33300000000000002</v>
      </c>
    </row>
    <row r="28" spans="2:13" ht="14.4" x14ac:dyDescent="0.3">
      <c r="B28" s="233">
        <v>8</v>
      </c>
      <c r="C28" s="229">
        <f>C25+1</f>
        <v>46179</v>
      </c>
      <c r="D28" s="230" t="s">
        <v>52</v>
      </c>
      <c r="E28" s="231" t="s">
        <v>90</v>
      </c>
      <c r="F28" s="125" t="s">
        <v>80</v>
      </c>
      <c r="G28" s="92">
        <v>9.8000000000000007</v>
      </c>
      <c r="H28" s="93">
        <v>0.33300000000000002</v>
      </c>
      <c r="I28" s="215" t="s">
        <v>80</v>
      </c>
      <c r="J28" s="127" t="s">
        <v>61</v>
      </c>
      <c r="K28" s="96">
        <f t="shared" si="0"/>
        <v>2.9304000000000006</v>
      </c>
      <c r="L28" s="96">
        <f t="shared" si="1"/>
        <v>5.8608000000000014E-2</v>
      </c>
      <c r="M28" s="116">
        <f t="shared" si="2"/>
        <v>2.8717920000000006</v>
      </c>
    </row>
    <row r="29" spans="2:13" ht="14.4" x14ac:dyDescent="0.3">
      <c r="B29" s="234"/>
      <c r="C29" s="224"/>
      <c r="D29" s="226"/>
      <c r="E29" s="216"/>
      <c r="F29" s="125" t="s">
        <v>91</v>
      </c>
      <c r="G29" s="92">
        <v>14</v>
      </c>
      <c r="H29" s="93">
        <v>0.33300000000000002</v>
      </c>
      <c r="I29" s="216"/>
      <c r="J29" s="127" t="s">
        <v>73</v>
      </c>
      <c r="K29" s="96">
        <f t="shared" si="0"/>
        <v>-0.33300000000000002</v>
      </c>
      <c r="L29" s="96">
        <f t="shared" si="1"/>
        <v>0</v>
      </c>
      <c r="M29" s="116">
        <f t="shared" si="2"/>
        <v>-0.33300000000000002</v>
      </c>
    </row>
    <row r="30" spans="2:13" ht="14.4" x14ac:dyDescent="0.3">
      <c r="B30" s="235"/>
      <c r="C30" s="224"/>
      <c r="D30" s="226"/>
      <c r="E30" s="216"/>
      <c r="F30" s="125" t="s">
        <v>92</v>
      </c>
      <c r="G30" s="92">
        <v>22</v>
      </c>
      <c r="H30" s="93">
        <v>0.33300000000000002</v>
      </c>
      <c r="I30" s="216"/>
      <c r="J30" s="127" t="s">
        <v>73</v>
      </c>
      <c r="K30" s="96">
        <f t="shared" si="0"/>
        <v>-0.33300000000000002</v>
      </c>
      <c r="L30" s="96">
        <f t="shared" si="1"/>
        <v>0</v>
      </c>
      <c r="M30" s="116">
        <f t="shared" si="2"/>
        <v>-0.33300000000000002</v>
      </c>
    </row>
    <row r="31" spans="2:13" ht="14.4" x14ac:dyDescent="0.3">
      <c r="B31" s="233">
        <v>9</v>
      </c>
      <c r="C31" s="229">
        <f>C28</f>
        <v>46179</v>
      </c>
      <c r="D31" s="230" t="s">
        <v>52</v>
      </c>
      <c r="E31" s="231" t="s">
        <v>93</v>
      </c>
      <c r="F31" s="125" t="s">
        <v>72</v>
      </c>
      <c r="G31" s="92">
        <v>6.6</v>
      </c>
      <c r="H31" s="93">
        <v>0.33300000000000002</v>
      </c>
      <c r="I31" s="215" t="s">
        <v>77</v>
      </c>
      <c r="J31" s="127" t="s">
        <v>73</v>
      </c>
      <c r="K31" s="96">
        <f>IF(J31="w",(G31-1)*H31,-H31)</f>
        <v>-0.33300000000000002</v>
      </c>
      <c r="L31" s="96">
        <f>IF(J31="w",(K31/100*2),0)</f>
        <v>0</v>
      </c>
      <c r="M31" s="116">
        <f>K31-L31</f>
        <v>-0.33300000000000002</v>
      </c>
    </row>
    <row r="32" spans="2:13" ht="14.4" x14ac:dyDescent="0.3">
      <c r="B32" s="234"/>
      <c r="C32" s="224"/>
      <c r="D32" s="226"/>
      <c r="E32" s="216"/>
      <c r="F32" s="125" t="s">
        <v>77</v>
      </c>
      <c r="G32" s="92">
        <v>8.6</v>
      </c>
      <c r="H32" s="93">
        <v>0.33300000000000002</v>
      </c>
      <c r="I32" s="216"/>
      <c r="J32" s="127" t="s">
        <v>61</v>
      </c>
      <c r="K32" s="96">
        <f>IF(J32="w",(G32-1)*H32,-H32)</f>
        <v>2.5308000000000002</v>
      </c>
      <c r="L32" s="96">
        <f>IF(J32="w",(K32/100*2),0)</f>
        <v>5.0616000000000001E-2</v>
      </c>
      <c r="M32" s="116">
        <f>K32-L32</f>
        <v>2.4801839999999999</v>
      </c>
    </row>
    <row r="33" spans="2:13" ht="14.4" x14ac:dyDescent="0.3">
      <c r="B33" s="235"/>
      <c r="C33" s="224"/>
      <c r="D33" s="226"/>
      <c r="E33" s="216"/>
      <c r="F33" s="125" t="s">
        <v>80</v>
      </c>
      <c r="G33" s="92">
        <v>9.4</v>
      </c>
      <c r="H33" s="93">
        <v>0.33300000000000002</v>
      </c>
      <c r="I33" s="216"/>
      <c r="J33" s="127" t="s">
        <v>73</v>
      </c>
      <c r="K33" s="96">
        <f>IF(J33="w",(G33-1)*H33,-H33)</f>
        <v>-0.33300000000000002</v>
      </c>
      <c r="L33" s="96">
        <f>IF(J33="w",(K33/100*2),0)</f>
        <v>0</v>
      </c>
      <c r="M33" s="116">
        <f>K33-L33</f>
        <v>-0.33300000000000002</v>
      </c>
    </row>
    <row r="34" spans="2:13" ht="14.4" x14ac:dyDescent="0.3">
      <c r="B34" s="233">
        <v>10</v>
      </c>
      <c r="C34" s="229">
        <f>C31+1</f>
        <v>46180</v>
      </c>
      <c r="D34" s="230" t="s">
        <v>52</v>
      </c>
      <c r="E34" s="231" t="s">
        <v>99</v>
      </c>
      <c r="F34" s="125" t="s">
        <v>77</v>
      </c>
      <c r="G34" s="92">
        <v>8</v>
      </c>
      <c r="H34" s="93" t="s">
        <v>102</v>
      </c>
      <c r="I34" s="239" t="s">
        <v>101</v>
      </c>
      <c r="J34" s="127" t="s">
        <v>102</v>
      </c>
      <c r="K34" s="96">
        <v>0</v>
      </c>
      <c r="L34" s="96">
        <f t="shared" si="1"/>
        <v>0</v>
      </c>
      <c r="M34" s="116">
        <f t="shared" si="2"/>
        <v>0</v>
      </c>
    </row>
    <row r="35" spans="2:13" ht="14.4" x14ac:dyDescent="0.3">
      <c r="B35" s="234"/>
      <c r="C35" s="224"/>
      <c r="D35" s="226"/>
      <c r="E35" s="216"/>
      <c r="F35" s="125" t="s">
        <v>78</v>
      </c>
      <c r="G35" s="92">
        <v>9.6</v>
      </c>
      <c r="H35" s="93" t="s">
        <v>102</v>
      </c>
      <c r="I35" s="240"/>
      <c r="J35" s="127" t="s">
        <v>102</v>
      </c>
      <c r="K35" s="96">
        <v>0</v>
      </c>
      <c r="L35" s="96">
        <f t="shared" si="1"/>
        <v>0</v>
      </c>
      <c r="M35" s="116">
        <f t="shared" si="2"/>
        <v>0</v>
      </c>
    </row>
    <row r="36" spans="2:13" ht="14.4" x14ac:dyDescent="0.3">
      <c r="B36" s="235"/>
      <c r="C36" s="224"/>
      <c r="D36" s="226"/>
      <c r="E36" s="216"/>
      <c r="F36" s="125" t="s">
        <v>80</v>
      </c>
      <c r="G36" s="92">
        <v>19.5</v>
      </c>
      <c r="H36" s="93" t="s">
        <v>102</v>
      </c>
      <c r="I36" s="240"/>
      <c r="J36" s="127" t="s">
        <v>102</v>
      </c>
      <c r="K36" s="96">
        <v>0</v>
      </c>
      <c r="L36" s="96">
        <f t="shared" si="1"/>
        <v>0</v>
      </c>
      <c r="M36" s="116">
        <f t="shared" si="2"/>
        <v>0</v>
      </c>
    </row>
    <row r="37" spans="2:13" ht="14.4" x14ac:dyDescent="0.3">
      <c r="B37" s="233">
        <v>11</v>
      </c>
      <c r="C37" s="229">
        <f>C34+1</f>
        <v>46181</v>
      </c>
      <c r="D37" s="230" t="s">
        <v>52</v>
      </c>
      <c r="E37" s="231" t="s">
        <v>96</v>
      </c>
      <c r="F37" s="125" t="s">
        <v>66</v>
      </c>
      <c r="G37" s="92">
        <v>7.4</v>
      </c>
      <c r="H37" s="93">
        <v>0.33300000000000002</v>
      </c>
      <c r="I37" s="215" t="s">
        <v>78</v>
      </c>
      <c r="J37" s="127" t="s">
        <v>73</v>
      </c>
      <c r="K37" s="96">
        <f t="shared" si="0"/>
        <v>-0.33300000000000002</v>
      </c>
      <c r="L37" s="96">
        <f t="shared" si="1"/>
        <v>0</v>
      </c>
      <c r="M37" s="116">
        <f t="shared" si="2"/>
        <v>-0.33300000000000002</v>
      </c>
    </row>
    <row r="38" spans="2:13" ht="14.4" x14ac:dyDescent="0.3">
      <c r="B38" s="234"/>
      <c r="C38" s="224"/>
      <c r="D38" s="226"/>
      <c r="E38" s="216"/>
      <c r="F38" s="125" t="s">
        <v>78</v>
      </c>
      <c r="G38" s="92">
        <v>10</v>
      </c>
      <c r="H38" s="93">
        <v>0.33300000000000002</v>
      </c>
      <c r="I38" s="216"/>
      <c r="J38" s="127" t="s">
        <v>61</v>
      </c>
      <c r="K38" s="96">
        <f t="shared" si="0"/>
        <v>2.9970000000000003</v>
      </c>
      <c r="L38" s="96">
        <f t="shared" si="1"/>
        <v>5.9940000000000007E-2</v>
      </c>
      <c r="M38" s="116">
        <f t="shared" si="2"/>
        <v>2.9370600000000002</v>
      </c>
    </row>
    <row r="39" spans="2:13" ht="14.4" x14ac:dyDescent="0.3">
      <c r="B39" s="235"/>
      <c r="C39" s="224"/>
      <c r="D39" s="226"/>
      <c r="E39" s="216"/>
      <c r="F39" s="125" t="s">
        <v>60</v>
      </c>
      <c r="G39" s="92">
        <v>12.5</v>
      </c>
      <c r="H39" s="93">
        <v>0.33300000000000002</v>
      </c>
      <c r="I39" s="216"/>
      <c r="J39" s="127" t="s">
        <v>73</v>
      </c>
      <c r="K39" s="96">
        <f t="shared" si="0"/>
        <v>-0.33300000000000002</v>
      </c>
      <c r="L39" s="96">
        <f t="shared" si="1"/>
        <v>0</v>
      </c>
      <c r="M39" s="116">
        <f t="shared" si="2"/>
        <v>-0.33300000000000002</v>
      </c>
    </row>
    <row r="40" spans="2:13" ht="14.4" x14ac:dyDescent="0.3">
      <c r="B40" s="233">
        <v>12</v>
      </c>
      <c r="C40" s="229">
        <f>C37+1</f>
        <v>46182</v>
      </c>
      <c r="D40" s="230" t="s">
        <v>52</v>
      </c>
      <c r="E40" s="231" t="s">
        <v>103</v>
      </c>
      <c r="F40" s="125" t="s">
        <v>78</v>
      </c>
      <c r="G40" s="92">
        <v>9.6</v>
      </c>
      <c r="H40" s="93">
        <v>0.33300000000000002</v>
      </c>
      <c r="I40" s="215" t="s">
        <v>77</v>
      </c>
      <c r="J40" s="127" t="s">
        <v>73</v>
      </c>
      <c r="K40" s="96">
        <f t="shared" si="0"/>
        <v>-0.33300000000000002</v>
      </c>
      <c r="L40" s="96">
        <f t="shared" si="1"/>
        <v>0</v>
      </c>
      <c r="M40" s="116">
        <f t="shared" si="2"/>
        <v>-0.33300000000000002</v>
      </c>
    </row>
    <row r="41" spans="2:13" ht="14.4" x14ac:dyDescent="0.3">
      <c r="B41" s="234"/>
      <c r="C41" s="224"/>
      <c r="D41" s="226"/>
      <c r="E41" s="216"/>
      <c r="F41" s="125" t="s">
        <v>79</v>
      </c>
      <c r="G41" s="92">
        <v>20</v>
      </c>
      <c r="H41" s="93">
        <v>0.33300000000000002</v>
      </c>
      <c r="I41" s="216"/>
      <c r="J41" s="127" t="s">
        <v>73</v>
      </c>
      <c r="K41" s="96">
        <f t="shared" si="0"/>
        <v>-0.33300000000000002</v>
      </c>
      <c r="L41" s="96">
        <f t="shared" si="1"/>
        <v>0</v>
      </c>
      <c r="M41" s="116">
        <f t="shared" si="2"/>
        <v>-0.33300000000000002</v>
      </c>
    </row>
    <row r="42" spans="2:13" ht="14.4" x14ac:dyDescent="0.3">
      <c r="B42" s="235"/>
      <c r="C42" s="224"/>
      <c r="D42" s="226"/>
      <c r="E42" s="216"/>
      <c r="F42" s="125" t="s">
        <v>60</v>
      </c>
      <c r="G42" s="92">
        <v>16.5</v>
      </c>
      <c r="H42" s="93">
        <v>0.33300000000000002</v>
      </c>
      <c r="I42" s="216"/>
      <c r="J42" s="127" t="s">
        <v>73</v>
      </c>
      <c r="K42" s="96">
        <f t="shared" si="0"/>
        <v>-0.33300000000000002</v>
      </c>
      <c r="L42" s="96">
        <f t="shared" si="1"/>
        <v>0</v>
      </c>
      <c r="M42" s="116">
        <f t="shared" si="2"/>
        <v>-0.33300000000000002</v>
      </c>
    </row>
    <row r="43" spans="2:13" ht="14.4" x14ac:dyDescent="0.3">
      <c r="B43" s="233">
        <v>13</v>
      </c>
      <c r="C43" s="223">
        <v>46184</v>
      </c>
      <c r="D43" s="225" t="s">
        <v>106</v>
      </c>
      <c r="E43" s="227" t="s">
        <v>185</v>
      </c>
      <c r="F43" s="163" t="s">
        <v>65</v>
      </c>
      <c r="G43" s="92">
        <v>5.8</v>
      </c>
      <c r="H43" s="93">
        <v>0.33300000000000002</v>
      </c>
      <c r="I43" s="228" t="s">
        <v>66</v>
      </c>
      <c r="J43" s="127" t="s">
        <v>73</v>
      </c>
      <c r="K43" s="94">
        <f t="shared" si="0"/>
        <v>-0.33300000000000002</v>
      </c>
      <c r="L43" s="94">
        <f t="shared" si="1"/>
        <v>0</v>
      </c>
      <c r="M43" s="115">
        <f t="shared" si="2"/>
        <v>-0.33300000000000002</v>
      </c>
    </row>
    <row r="44" spans="2:13" ht="14.4" x14ac:dyDescent="0.3">
      <c r="B44" s="234"/>
      <c r="C44" s="224"/>
      <c r="D44" s="226"/>
      <c r="E44" s="216"/>
      <c r="F44" s="162" t="s">
        <v>66</v>
      </c>
      <c r="G44" s="92">
        <v>6.6</v>
      </c>
      <c r="H44" s="93">
        <v>0.33300000000000002</v>
      </c>
      <c r="I44" s="216"/>
      <c r="J44" s="127" t="s">
        <v>61</v>
      </c>
      <c r="K44" s="96">
        <f t="shared" si="0"/>
        <v>1.8648</v>
      </c>
      <c r="L44" s="96">
        <f t="shared" si="1"/>
        <v>3.7296000000000003E-2</v>
      </c>
      <c r="M44" s="116">
        <f t="shared" si="2"/>
        <v>1.827504</v>
      </c>
    </row>
    <row r="45" spans="2:13" ht="14.4" x14ac:dyDescent="0.3">
      <c r="B45" s="235"/>
      <c r="C45" s="224"/>
      <c r="D45" s="226"/>
      <c r="E45" s="216"/>
      <c r="F45" s="162" t="s">
        <v>78</v>
      </c>
      <c r="G45" s="92">
        <v>10.5</v>
      </c>
      <c r="H45" s="93">
        <v>0.33300000000000002</v>
      </c>
      <c r="I45" s="216"/>
      <c r="J45" s="127" t="s">
        <v>73</v>
      </c>
      <c r="K45" s="96">
        <f t="shared" si="0"/>
        <v>-0.33300000000000002</v>
      </c>
      <c r="L45" s="96">
        <f t="shared" si="1"/>
        <v>0</v>
      </c>
      <c r="M45" s="116">
        <f t="shared" si="2"/>
        <v>-0.33300000000000002</v>
      </c>
    </row>
    <row r="46" spans="2:13" ht="14.4" x14ac:dyDescent="0.3">
      <c r="B46" s="233">
        <v>14</v>
      </c>
      <c r="C46" s="229">
        <v>46184</v>
      </c>
      <c r="D46" s="230" t="s">
        <v>106</v>
      </c>
      <c r="E46" s="231" t="s">
        <v>151</v>
      </c>
      <c r="F46" s="162" t="s">
        <v>132</v>
      </c>
      <c r="G46" s="92">
        <v>10</v>
      </c>
      <c r="H46" s="93">
        <v>0.33300000000000002</v>
      </c>
      <c r="I46" s="215" t="s">
        <v>78</v>
      </c>
      <c r="J46" s="127" t="s">
        <v>73</v>
      </c>
      <c r="K46" s="96">
        <f t="shared" si="0"/>
        <v>-0.33300000000000002</v>
      </c>
      <c r="L46" s="96">
        <f t="shared" si="1"/>
        <v>0</v>
      </c>
      <c r="M46" s="116">
        <f t="shared" si="2"/>
        <v>-0.33300000000000002</v>
      </c>
    </row>
    <row r="47" spans="2:13" ht="14.4" x14ac:dyDescent="0.3">
      <c r="B47" s="234"/>
      <c r="C47" s="224"/>
      <c r="D47" s="226"/>
      <c r="E47" s="216"/>
      <c r="F47" s="162" t="s">
        <v>72</v>
      </c>
      <c r="G47" s="92">
        <v>9.6</v>
      </c>
      <c r="H47" s="93">
        <v>0.33300000000000002</v>
      </c>
      <c r="I47" s="216"/>
      <c r="J47" s="127" t="s">
        <v>73</v>
      </c>
      <c r="K47" s="96">
        <f t="shared" si="0"/>
        <v>-0.33300000000000002</v>
      </c>
      <c r="L47" s="96">
        <f t="shared" si="1"/>
        <v>0</v>
      </c>
      <c r="M47" s="116">
        <f t="shared" si="2"/>
        <v>-0.33300000000000002</v>
      </c>
    </row>
    <row r="48" spans="2:13" ht="14.4" x14ac:dyDescent="0.3">
      <c r="B48" s="235"/>
      <c r="C48" s="224"/>
      <c r="D48" s="226"/>
      <c r="E48" s="216"/>
      <c r="F48" s="162" t="s">
        <v>77</v>
      </c>
      <c r="G48" s="92">
        <v>6.6</v>
      </c>
      <c r="H48" s="93">
        <v>0.33300000000000002</v>
      </c>
      <c r="I48" s="216"/>
      <c r="J48" s="127" t="s">
        <v>73</v>
      </c>
      <c r="K48" s="96">
        <f t="shared" si="0"/>
        <v>-0.33300000000000002</v>
      </c>
      <c r="L48" s="96">
        <f t="shared" si="1"/>
        <v>0</v>
      </c>
      <c r="M48" s="116">
        <f t="shared" si="2"/>
        <v>-0.33300000000000002</v>
      </c>
    </row>
    <row r="49" spans="2:13" ht="14.4" x14ac:dyDescent="0.3">
      <c r="B49" s="233">
        <v>15</v>
      </c>
      <c r="C49" s="229">
        <v>46185</v>
      </c>
      <c r="D49" s="230" t="s">
        <v>106</v>
      </c>
      <c r="E49" s="231" t="s">
        <v>109</v>
      </c>
      <c r="F49" s="162" t="s">
        <v>65</v>
      </c>
      <c r="G49" s="92">
        <v>6.8</v>
      </c>
      <c r="H49" s="93">
        <v>0.33300000000000002</v>
      </c>
      <c r="I49" s="215" t="s">
        <v>77</v>
      </c>
      <c r="J49" s="127" t="s">
        <v>73</v>
      </c>
      <c r="K49" s="96">
        <f t="shared" si="0"/>
        <v>-0.33300000000000002</v>
      </c>
      <c r="L49" s="96">
        <f t="shared" si="1"/>
        <v>0</v>
      </c>
      <c r="M49" s="116">
        <f t="shared" si="2"/>
        <v>-0.33300000000000002</v>
      </c>
    </row>
    <row r="50" spans="2:13" ht="14.4" x14ac:dyDescent="0.3">
      <c r="B50" s="234"/>
      <c r="C50" s="224"/>
      <c r="D50" s="226"/>
      <c r="E50" s="216"/>
      <c r="F50" s="162" t="s">
        <v>77</v>
      </c>
      <c r="G50" s="92">
        <v>7.8</v>
      </c>
      <c r="H50" s="93">
        <v>0.33300000000000002</v>
      </c>
      <c r="I50" s="216"/>
      <c r="J50" s="127" t="s">
        <v>61</v>
      </c>
      <c r="K50" s="96">
        <f t="shared" si="0"/>
        <v>2.2644000000000002</v>
      </c>
      <c r="L50" s="96">
        <f t="shared" si="1"/>
        <v>4.5288000000000002E-2</v>
      </c>
      <c r="M50" s="116">
        <f t="shared" si="2"/>
        <v>2.219112</v>
      </c>
    </row>
    <row r="51" spans="2:13" ht="14.4" x14ac:dyDescent="0.3">
      <c r="B51" s="235"/>
      <c r="C51" s="224"/>
      <c r="D51" s="226"/>
      <c r="E51" s="216"/>
      <c r="F51" s="162" t="s">
        <v>78</v>
      </c>
      <c r="G51" s="92">
        <v>10</v>
      </c>
      <c r="H51" s="93">
        <v>0.33300000000000002</v>
      </c>
      <c r="I51" s="216"/>
      <c r="J51" s="161" t="s">
        <v>73</v>
      </c>
      <c r="K51" s="96">
        <f t="shared" si="0"/>
        <v>-0.33300000000000002</v>
      </c>
      <c r="L51" s="96">
        <f t="shared" si="1"/>
        <v>0</v>
      </c>
      <c r="M51" s="116">
        <f t="shared" si="2"/>
        <v>-0.33300000000000002</v>
      </c>
    </row>
    <row r="52" spans="2:13" ht="14.4" x14ac:dyDescent="0.3">
      <c r="B52" s="233">
        <v>16</v>
      </c>
      <c r="C52" s="229">
        <v>46185</v>
      </c>
      <c r="D52" s="230" t="s">
        <v>106</v>
      </c>
      <c r="E52" s="231" t="s">
        <v>153</v>
      </c>
      <c r="F52" s="162" t="s">
        <v>65</v>
      </c>
      <c r="G52" s="92">
        <v>7</v>
      </c>
      <c r="H52" s="93">
        <v>0.33300000000000002</v>
      </c>
      <c r="I52" s="215" t="s">
        <v>125</v>
      </c>
      <c r="J52" s="161" t="s">
        <v>73</v>
      </c>
      <c r="K52" s="96">
        <f t="shared" si="0"/>
        <v>-0.33300000000000002</v>
      </c>
      <c r="L52" s="96">
        <f t="shared" si="1"/>
        <v>0</v>
      </c>
      <c r="M52" s="116">
        <f t="shared" si="2"/>
        <v>-0.33300000000000002</v>
      </c>
    </row>
    <row r="53" spans="2:13" ht="14.4" x14ac:dyDescent="0.3">
      <c r="B53" s="234"/>
      <c r="C53" s="224"/>
      <c r="D53" s="226"/>
      <c r="E53" s="216"/>
      <c r="F53" s="162" t="s">
        <v>77</v>
      </c>
      <c r="G53" s="92">
        <v>7</v>
      </c>
      <c r="H53" s="93">
        <v>0.33300000000000002</v>
      </c>
      <c r="I53" s="216"/>
      <c r="J53" s="161" t="s">
        <v>73</v>
      </c>
      <c r="K53" s="96">
        <f t="shared" si="0"/>
        <v>-0.33300000000000002</v>
      </c>
      <c r="L53" s="96">
        <f t="shared" si="1"/>
        <v>0</v>
      </c>
      <c r="M53" s="116">
        <f t="shared" si="2"/>
        <v>-0.33300000000000002</v>
      </c>
    </row>
    <row r="54" spans="2:13" ht="14.4" x14ac:dyDescent="0.3">
      <c r="B54" s="235"/>
      <c r="C54" s="224"/>
      <c r="D54" s="226"/>
      <c r="E54" s="216"/>
      <c r="F54" s="162" t="s">
        <v>78</v>
      </c>
      <c r="G54" s="92">
        <v>10.5</v>
      </c>
      <c r="H54" s="93">
        <v>0.33300000000000002</v>
      </c>
      <c r="I54" s="216"/>
      <c r="J54" s="161" t="s">
        <v>73</v>
      </c>
      <c r="K54" s="96">
        <f t="shared" si="0"/>
        <v>-0.33300000000000002</v>
      </c>
      <c r="L54" s="96">
        <f t="shared" si="1"/>
        <v>0</v>
      </c>
      <c r="M54" s="116">
        <f t="shared" si="2"/>
        <v>-0.33300000000000002</v>
      </c>
    </row>
    <row r="55" spans="2:13" ht="14.4" x14ac:dyDescent="0.3">
      <c r="B55" s="233">
        <v>17</v>
      </c>
      <c r="C55" s="229">
        <v>46186</v>
      </c>
      <c r="D55" s="230" t="s">
        <v>106</v>
      </c>
      <c r="E55" s="231" t="s">
        <v>111</v>
      </c>
      <c r="F55" s="162" t="s">
        <v>72</v>
      </c>
      <c r="G55" s="92">
        <v>9</v>
      </c>
      <c r="H55" s="93">
        <v>0.33300000000000002</v>
      </c>
      <c r="I55" s="215" t="s">
        <v>77</v>
      </c>
      <c r="J55" s="161" t="s">
        <v>73</v>
      </c>
      <c r="K55" s="96">
        <f t="shared" si="0"/>
        <v>-0.33300000000000002</v>
      </c>
      <c r="L55" s="96">
        <f t="shared" si="1"/>
        <v>0</v>
      </c>
      <c r="M55" s="116">
        <f t="shared" si="2"/>
        <v>-0.33300000000000002</v>
      </c>
    </row>
    <row r="56" spans="2:13" ht="14.4" x14ac:dyDescent="0.3">
      <c r="B56" s="234"/>
      <c r="C56" s="224"/>
      <c r="D56" s="226"/>
      <c r="E56" s="216"/>
      <c r="F56" s="162" t="s">
        <v>86</v>
      </c>
      <c r="G56" s="92">
        <v>6.2</v>
      </c>
      <c r="H56" s="93">
        <v>0.33300000000000002</v>
      </c>
      <c r="I56" s="216"/>
      <c r="J56" s="161" t="s">
        <v>73</v>
      </c>
      <c r="K56" s="96">
        <f t="shared" si="0"/>
        <v>-0.33300000000000002</v>
      </c>
      <c r="L56" s="96">
        <f t="shared" si="1"/>
        <v>0</v>
      </c>
      <c r="M56" s="116">
        <f t="shared" si="2"/>
        <v>-0.33300000000000002</v>
      </c>
    </row>
    <row r="57" spans="2:13" ht="14.4" x14ac:dyDescent="0.3">
      <c r="B57" s="235"/>
      <c r="C57" s="224"/>
      <c r="D57" s="226"/>
      <c r="E57" s="216"/>
      <c r="F57" s="162" t="s">
        <v>174</v>
      </c>
      <c r="G57" s="92">
        <v>7.8</v>
      </c>
      <c r="H57" s="93">
        <v>0.33300000000000002</v>
      </c>
      <c r="I57" s="216"/>
      <c r="J57" s="161" t="s">
        <v>73</v>
      </c>
      <c r="K57" s="96">
        <f t="shared" si="0"/>
        <v>-0.33300000000000002</v>
      </c>
      <c r="L57" s="96">
        <f t="shared" si="1"/>
        <v>0</v>
      </c>
      <c r="M57" s="116">
        <f t="shared" si="2"/>
        <v>-0.33300000000000002</v>
      </c>
    </row>
    <row r="58" spans="2:13" ht="14.4" x14ac:dyDescent="0.3">
      <c r="B58" s="233">
        <v>18</v>
      </c>
      <c r="C58" s="229">
        <v>46186</v>
      </c>
      <c r="D58" s="230" t="s">
        <v>106</v>
      </c>
      <c r="E58" s="231" t="s">
        <v>155</v>
      </c>
      <c r="F58" s="162" t="s">
        <v>77</v>
      </c>
      <c r="G58" s="92">
        <v>8</v>
      </c>
      <c r="H58" s="93">
        <v>0.33300000000000002</v>
      </c>
      <c r="I58" s="215" t="s">
        <v>77</v>
      </c>
      <c r="J58" s="127" t="s">
        <v>61</v>
      </c>
      <c r="K58" s="96">
        <f t="shared" si="0"/>
        <v>2.331</v>
      </c>
      <c r="L58" s="96">
        <f t="shared" si="1"/>
        <v>4.6620000000000002E-2</v>
      </c>
      <c r="M58" s="116">
        <f t="shared" si="2"/>
        <v>2.2843800000000001</v>
      </c>
    </row>
    <row r="59" spans="2:13" ht="14.4" x14ac:dyDescent="0.3">
      <c r="B59" s="234"/>
      <c r="C59" s="224"/>
      <c r="D59" s="226"/>
      <c r="E59" s="216"/>
      <c r="F59" s="162" t="s">
        <v>78</v>
      </c>
      <c r="G59" s="92">
        <v>10</v>
      </c>
      <c r="H59" s="93">
        <v>0.33300000000000002</v>
      </c>
      <c r="I59" s="216"/>
      <c r="J59" s="127" t="s">
        <v>73</v>
      </c>
      <c r="K59" s="96">
        <f t="shared" si="0"/>
        <v>-0.33300000000000002</v>
      </c>
      <c r="L59" s="96">
        <f t="shared" si="1"/>
        <v>0</v>
      </c>
      <c r="M59" s="116">
        <f t="shared" si="2"/>
        <v>-0.33300000000000002</v>
      </c>
    </row>
    <row r="60" spans="2:13" ht="14.4" x14ac:dyDescent="0.3">
      <c r="B60" s="235"/>
      <c r="C60" s="224"/>
      <c r="D60" s="226"/>
      <c r="E60" s="216"/>
      <c r="F60" s="162" t="s">
        <v>79</v>
      </c>
      <c r="G60" s="92">
        <v>24</v>
      </c>
      <c r="H60" s="93">
        <v>0.33300000000000002</v>
      </c>
      <c r="I60" s="216"/>
      <c r="J60" s="127" t="s">
        <v>73</v>
      </c>
      <c r="K60" s="96">
        <f t="shared" si="0"/>
        <v>-0.33300000000000002</v>
      </c>
      <c r="L60" s="96">
        <f t="shared" si="1"/>
        <v>0</v>
      </c>
      <c r="M60" s="116">
        <f t="shared" si="2"/>
        <v>-0.33300000000000002</v>
      </c>
    </row>
    <row r="61" spans="2:13" ht="14.4" x14ac:dyDescent="0.3">
      <c r="B61" s="233">
        <v>19</v>
      </c>
      <c r="C61" s="229">
        <v>46187</v>
      </c>
      <c r="D61" s="230" t="s">
        <v>106</v>
      </c>
      <c r="E61" s="231" t="s">
        <v>114</v>
      </c>
      <c r="F61" s="162" t="s">
        <v>77</v>
      </c>
      <c r="G61" s="92">
        <v>7.6</v>
      </c>
      <c r="H61" s="93">
        <v>0.33300000000000002</v>
      </c>
      <c r="I61" s="215" t="s">
        <v>79</v>
      </c>
      <c r="J61" s="127" t="s">
        <v>73</v>
      </c>
      <c r="K61" s="96">
        <f t="shared" si="0"/>
        <v>-0.33300000000000002</v>
      </c>
      <c r="L61" s="96">
        <f t="shared" si="1"/>
        <v>0</v>
      </c>
      <c r="M61" s="116">
        <f t="shared" si="2"/>
        <v>-0.33300000000000002</v>
      </c>
    </row>
    <row r="62" spans="2:13" ht="14.4" x14ac:dyDescent="0.3">
      <c r="B62" s="234"/>
      <c r="C62" s="224"/>
      <c r="D62" s="226"/>
      <c r="E62" s="216"/>
      <c r="F62" s="162" t="s">
        <v>80</v>
      </c>
      <c r="G62" s="92">
        <v>15</v>
      </c>
      <c r="H62" s="93">
        <v>0.33300000000000002</v>
      </c>
      <c r="I62" s="216"/>
      <c r="J62" s="127" t="s">
        <v>73</v>
      </c>
      <c r="K62" s="96">
        <f t="shared" si="0"/>
        <v>-0.33300000000000002</v>
      </c>
      <c r="L62" s="96">
        <f t="shared" si="1"/>
        <v>0</v>
      </c>
      <c r="M62" s="116">
        <f t="shared" si="2"/>
        <v>-0.33300000000000002</v>
      </c>
    </row>
    <row r="63" spans="2:13" ht="14.4" x14ac:dyDescent="0.3">
      <c r="B63" s="235"/>
      <c r="C63" s="224"/>
      <c r="D63" s="226"/>
      <c r="E63" s="216"/>
      <c r="F63" s="162" t="s">
        <v>78</v>
      </c>
      <c r="G63" s="92">
        <v>10</v>
      </c>
      <c r="H63" s="93">
        <v>0.33300000000000002</v>
      </c>
      <c r="I63" s="216"/>
      <c r="J63" s="127" t="s">
        <v>73</v>
      </c>
      <c r="K63" s="96">
        <f t="shared" si="0"/>
        <v>-0.33300000000000002</v>
      </c>
      <c r="L63" s="96">
        <f t="shared" si="1"/>
        <v>0</v>
      </c>
      <c r="M63" s="116">
        <f t="shared" si="2"/>
        <v>-0.33300000000000002</v>
      </c>
    </row>
    <row r="64" spans="2:13" ht="14.4" x14ac:dyDescent="0.3">
      <c r="B64" s="233">
        <v>20</v>
      </c>
      <c r="C64" s="229">
        <v>46187</v>
      </c>
      <c r="D64" s="230" t="s">
        <v>106</v>
      </c>
      <c r="E64" s="231" t="s">
        <v>156</v>
      </c>
      <c r="F64" s="162" t="s">
        <v>77</v>
      </c>
      <c r="G64" s="92">
        <v>7.6</v>
      </c>
      <c r="H64" s="93">
        <v>0.33300000000000002</v>
      </c>
      <c r="I64" s="215" t="s">
        <v>130</v>
      </c>
      <c r="J64" s="127" t="s">
        <v>73</v>
      </c>
      <c r="K64" s="96">
        <f t="shared" si="0"/>
        <v>-0.33300000000000002</v>
      </c>
      <c r="L64" s="96">
        <f t="shared" si="1"/>
        <v>0</v>
      </c>
      <c r="M64" s="116">
        <f t="shared" si="2"/>
        <v>-0.33300000000000002</v>
      </c>
    </row>
    <row r="65" spans="2:13" ht="14.4" x14ac:dyDescent="0.3">
      <c r="B65" s="234"/>
      <c r="C65" s="224"/>
      <c r="D65" s="226"/>
      <c r="E65" s="216"/>
      <c r="F65" s="162" t="s">
        <v>78</v>
      </c>
      <c r="G65" s="92">
        <v>10</v>
      </c>
      <c r="H65" s="93">
        <v>0.33300000000000002</v>
      </c>
      <c r="I65" s="216"/>
      <c r="J65" s="127" t="s">
        <v>73</v>
      </c>
      <c r="K65" s="96">
        <f t="shared" si="0"/>
        <v>-0.33300000000000002</v>
      </c>
      <c r="L65" s="96">
        <f t="shared" si="1"/>
        <v>0</v>
      </c>
      <c r="M65" s="116">
        <f t="shared" si="2"/>
        <v>-0.33300000000000002</v>
      </c>
    </row>
    <row r="66" spans="2:13" ht="14.4" x14ac:dyDescent="0.3">
      <c r="B66" s="235"/>
      <c r="C66" s="224"/>
      <c r="D66" s="226"/>
      <c r="E66" s="216"/>
      <c r="F66" s="162" t="s">
        <v>79</v>
      </c>
      <c r="G66" s="92">
        <v>21</v>
      </c>
      <c r="H66" s="93">
        <v>0.33300000000000002</v>
      </c>
      <c r="I66" s="216"/>
      <c r="J66" s="127" t="s">
        <v>73</v>
      </c>
      <c r="K66" s="96">
        <f t="shared" si="0"/>
        <v>-0.33300000000000002</v>
      </c>
      <c r="L66" s="96">
        <f t="shared" si="1"/>
        <v>0</v>
      </c>
      <c r="M66" s="116">
        <f t="shared" si="2"/>
        <v>-0.33300000000000002</v>
      </c>
    </row>
    <row r="67" spans="2:13" ht="14.4" x14ac:dyDescent="0.3">
      <c r="B67" s="233">
        <v>21</v>
      </c>
      <c r="C67" s="229">
        <v>46188</v>
      </c>
      <c r="D67" s="230" t="s">
        <v>106</v>
      </c>
      <c r="E67" s="231" t="s">
        <v>116</v>
      </c>
      <c r="F67" s="162" t="s">
        <v>66</v>
      </c>
      <c r="G67" s="92">
        <v>8.6</v>
      </c>
      <c r="H67" s="93">
        <v>0.33300000000000002</v>
      </c>
      <c r="I67" s="215" t="s">
        <v>77</v>
      </c>
      <c r="J67" s="127" t="s">
        <v>73</v>
      </c>
      <c r="K67" s="96">
        <f>IF(J67="w",(G67-1)*H67,-H67)</f>
        <v>-0.33300000000000002</v>
      </c>
      <c r="L67" s="96">
        <f>IF(J67="w",(K67/100*2),0)</f>
        <v>0</v>
      </c>
      <c r="M67" s="116">
        <f>K67-L67</f>
        <v>-0.33300000000000002</v>
      </c>
    </row>
    <row r="68" spans="2:13" ht="14.4" x14ac:dyDescent="0.3">
      <c r="B68" s="234"/>
      <c r="C68" s="224"/>
      <c r="D68" s="226"/>
      <c r="E68" s="216"/>
      <c r="F68" s="162" t="s">
        <v>67</v>
      </c>
      <c r="G68" s="92">
        <v>15.5</v>
      </c>
      <c r="H68" s="93">
        <v>0.33300000000000002</v>
      </c>
      <c r="I68" s="216"/>
      <c r="J68" s="127" t="s">
        <v>73</v>
      </c>
      <c r="K68" s="96">
        <f>IF(J68="w",(G68-1)*H68,-H68)</f>
        <v>-0.33300000000000002</v>
      </c>
      <c r="L68" s="96">
        <f>IF(J68="w",(K68/100*2),0)</f>
        <v>0</v>
      </c>
      <c r="M68" s="116">
        <f>K68-L68</f>
        <v>-0.33300000000000002</v>
      </c>
    </row>
    <row r="69" spans="2:13" ht="14.4" x14ac:dyDescent="0.3">
      <c r="B69" s="235"/>
      <c r="C69" s="224"/>
      <c r="D69" s="226"/>
      <c r="E69" s="216"/>
      <c r="F69" s="162" t="s">
        <v>60</v>
      </c>
      <c r="G69" s="92">
        <v>16</v>
      </c>
      <c r="H69" s="93">
        <v>0.33300000000000002</v>
      </c>
      <c r="I69" s="216"/>
      <c r="J69" s="127" t="s">
        <v>73</v>
      </c>
      <c r="K69" s="96">
        <f>IF(J69="w",(G69-1)*H69,-H69)</f>
        <v>-0.33300000000000002</v>
      </c>
      <c r="L69" s="96">
        <f>IF(J69="w",(K69/100*2),0)</f>
        <v>0</v>
      </c>
      <c r="M69" s="116">
        <f>K69-L69</f>
        <v>-0.33300000000000002</v>
      </c>
    </row>
    <row r="70" spans="2:13" ht="14.4" x14ac:dyDescent="0.3">
      <c r="B70" s="233">
        <v>22</v>
      </c>
      <c r="C70" s="229">
        <v>46188</v>
      </c>
      <c r="D70" s="230" t="s">
        <v>106</v>
      </c>
      <c r="E70" s="231" t="s">
        <v>157</v>
      </c>
      <c r="F70" s="162" t="s">
        <v>72</v>
      </c>
      <c r="G70" s="92">
        <v>6.4</v>
      </c>
      <c r="H70" s="93">
        <v>0.33300000000000002</v>
      </c>
      <c r="I70" s="215" t="s">
        <v>77</v>
      </c>
      <c r="J70" s="127" t="s">
        <v>73</v>
      </c>
      <c r="K70" s="96">
        <f t="shared" si="0"/>
        <v>-0.33300000000000002</v>
      </c>
      <c r="L70" s="96">
        <f t="shared" si="1"/>
        <v>0</v>
      </c>
      <c r="M70" s="116">
        <f t="shared" si="2"/>
        <v>-0.33300000000000002</v>
      </c>
    </row>
    <row r="71" spans="2:13" ht="14.4" x14ac:dyDescent="0.3">
      <c r="B71" s="234"/>
      <c r="C71" s="224"/>
      <c r="D71" s="226"/>
      <c r="E71" s="216"/>
      <c r="F71" s="162" t="s">
        <v>86</v>
      </c>
      <c r="G71" s="92">
        <v>6.8</v>
      </c>
      <c r="H71" s="93">
        <v>0.33300000000000002</v>
      </c>
      <c r="I71" s="216"/>
      <c r="J71" s="127" t="s">
        <v>73</v>
      </c>
      <c r="K71" s="96">
        <f t="shared" ref="K71:K134" si="3">IF(J71="w",(G71-1)*H71,-H71)</f>
        <v>-0.33300000000000002</v>
      </c>
      <c r="L71" s="96">
        <f t="shared" ref="L71:L134" si="4">IF(J71="w",(K71/100*2),0)</f>
        <v>0</v>
      </c>
      <c r="M71" s="116">
        <f t="shared" ref="M71:M134" si="5">K71-L71</f>
        <v>-0.33300000000000002</v>
      </c>
    </row>
    <row r="72" spans="2:13" ht="14.4" x14ac:dyDescent="0.3">
      <c r="B72" s="235"/>
      <c r="C72" s="224"/>
      <c r="D72" s="226"/>
      <c r="E72" s="216"/>
      <c r="F72" s="162" t="s">
        <v>80</v>
      </c>
      <c r="G72" s="92">
        <v>10.5</v>
      </c>
      <c r="H72" s="93">
        <v>0.33300000000000002</v>
      </c>
      <c r="I72" s="216"/>
      <c r="J72" s="127" t="s">
        <v>73</v>
      </c>
      <c r="K72" s="96">
        <f t="shared" si="3"/>
        <v>-0.33300000000000002</v>
      </c>
      <c r="L72" s="96">
        <f t="shared" si="4"/>
        <v>0</v>
      </c>
      <c r="M72" s="116">
        <f t="shared" si="5"/>
        <v>-0.33300000000000002</v>
      </c>
    </row>
    <row r="73" spans="2:13" ht="14.4" x14ac:dyDescent="0.3">
      <c r="B73" s="233">
        <v>23</v>
      </c>
      <c r="C73" s="229">
        <v>46189</v>
      </c>
      <c r="D73" s="230" t="s">
        <v>106</v>
      </c>
      <c r="E73" s="231" t="s">
        <v>118</v>
      </c>
      <c r="F73" s="162" t="s">
        <v>66</v>
      </c>
      <c r="G73" s="92">
        <v>8.1999999999999993</v>
      </c>
      <c r="H73" s="93">
        <v>0.33300000000000002</v>
      </c>
      <c r="I73" s="215" t="s">
        <v>60</v>
      </c>
      <c r="J73" s="127" t="s">
        <v>73</v>
      </c>
      <c r="K73" s="96">
        <f t="shared" si="3"/>
        <v>-0.33300000000000002</v>
      </c>
      <c r="L73" s="96">
        <f t="shared" si="4"/>
        <v>0</v>
      </c>
      <c r="M73" s="116">
        <f t="shared" si="5"/>
        <v>-0.33300000000000002</v>
      </c>
    </row>
    <row r="74" spans="2:13" ht="14.4" x14ac:dyDescent="0.3">
      <c r="B74" s="234"/>
      <c r="C74" s="224"/>
      <c r="D74" s="226"/>
      <c r="E74" s="216"/>
      <c r="F74" s="162" t="s">
        <v>78</v>
      </c>
      <c r="G74" s="92">
        <v>12.5</v>
      </c>
      <c r="H74" s="93">
        <v>0.33300000000000002</v>
      </c>
      <c r="I74" s="216"/>
      <c r="J74" s="127" t="s">
        <v>73</v>
      </c>
      <c r="K74" s="96">
        <f t="shared" si="3"/>
        <v>-0.33300000000000002</v>
      </c>
      <c r="L74" s="96">
        <f t="shared" si="4"/>
        <v>0</v>
      </c>
      <c r="M74" s="116">
        <f t="shared" si="5"/>
        <v>-0.33300000000000002</v>
      </c>
    </row>
    <row r="75" spans="2:13" ht="14.4" x14ac:dyDescent="0.3">
      <c r="B75" s="235"/>
      <c r="C75" s="224"/>
      <c r="D75" s="226"/>
      <c r="E75" s="216"/>
      <c r="F75" s="162" t="s">
        <v>60</v>
      </c>
      <c r="G75" s="92">
        <v>15.5</v>
      </c>
      <c r="H75" s="93">
        <v>0.33300000000000002</v>
      </c>
      <c r="I75" s="216"/>
      <c r="J75" s="127" t="s">
        <v>61</v>
      </c>
      <c r="K75" s="96">
        <f t="shared" si="3"/>
        <v>4.8285</v>
      </c>
      <c r="L75" s="96">
        <f t="shared" si="4"/>
        <v>9.6570000000000003E-2</v>
      </c>
      <c r="M75" s="116">
        <f t="shared" si="5"/>
        <v>4.7319300000000002</v>
      </c>
    </row>
    <row r="76" spans="2:13" ht="14.4" x14ac:dyDescent="0.3">
      <c r="B76" s="233">
        <v>24</v>
      </c>
      <c r="C76" s="229">
        <v>46189</v>
      </c>
      <c r="D76" s="230" t="s">
        <v>106</v>
      </c>
      <c r="E76" s="231" t="s">
        <v>158</v>
      </c>
      <c r="F76" s="162" t="s">
        <v>174</v>
      </c>
      <c r="G76" s="92">
        <v>8.1999999999999993</v>
      </c>
      <c r="H76" s="93">
        <v>0.33300000000000002</v>
      </c>
      <c r="I76" s="215" t="s">
        <v>143</v>
      </c>
      <c r="J76" s="127" t="s">
        <v>73</v>
      </c>
      <c r="K76" s="96">
        <f t="shared" si="3"/>
        <v>-0.33300000000000002</v>
      </c>
      <c r="L76" s="96">
        <f t="shared" si="4"/>
        <v>0</v>
      </c>
      <c r="M76" s="116">
        <f t="shared" si="5"/>
        <v>-0.33300000000000002</v>
      </c>
    </row>
    <row r="77" spans="2:13" ht="14.4" x14ac:dyDescent="0.3">
      <c r="B77" s="234"/>
      <c r="C77" s="224"/>
      <c r="D77" s="226"/>
      <c r="E77" s="216"/>
      <c r="F77" s="162" t="s">
        <v>91</v>
      </c>
      <c r="G77" s="92">
        <v>12.5</v>
      </c>
      <c r="H77" s="93">
        <v>0.33300000000000002</v>
      </c>
      <c r="I77" s="216"/>
      <c r="J77" s="127" t="s">
        <v>73</v>
      </c>
      <c r="K77" s="96">
        <f t="shared" si="3"/>
        <v>-0.33300000000000002</v>
      </c>
      <c r="L77" s="96">
        <f t="shared" si="4"/>
        <v>0</v>
      </c>
      <c r="M77" s="116">
        <f t="shared" si="5"/>
        <v>-0.33300000000000002</v>
      </c>
    </row>
    <row r="78" spans="2:13" ht="14.4" x14ac:dyDescent="0.3">
      <c r="B78" s="235"/>
      <c r="C78" s="224"/>
      <c r="D78" s="226"/>
      <c r="E78" s="216"/>
      <c r="F78" s="162" t="s">
        <v>143</v>
      </c>
      <c r="G78" s="92">
        <v>20</v>
      </c>
      <c r="H78" s="93">
        <v>0.33300000000000002</v>
      </c>
      <c r="I78" s="216"/>
      <c r="J78" s="127" t="s">
        <v>61</v>
      </c>
      <c r="K78" s="96">
        <f t="shared" si="3"/>
        <v>6.327</v>
      </c>
      <c r="L78" s="96">
        <f t="shared" si="4"/>
        <v>0.12653999999999999</v>
      </c>
      <c r="M78" s="116">
        <f t="shared" si="5"/>
        <v>6.2004599999999996</v>
      </c>
    </row>
    <row r="79" spans="2:13" ht="14.4" x14ac:dyDescent="0.3">
      <c r="B79" s="233">
        <v>25</v>
      </c>
      <c r="C79" s="229">
        <v>46190</v>
      </c>
      <c r="D79" s="230" t="s">
        <v>106</v>
      </c>
      <c r="E79" s="231" t="s">
        <v>160</v>
      </c>
      <c r="F79" s="162" t="s">
        <v>66</v>
      </c>
      <c r="G79" s="92">
        <v>6.4</v>
      </c>
      <c r="H79" s="93">
        <v>0.33300000000000002</v>
      </c>
      <c r="I79" s="215" t="s">
        <v>77</v>
      </c>
      <c r="J79" s="127" t="s">
        <v>73</v>
      </c>
      <c r="K79" s="96">
        <f t="shared" si="3"/>
        <v>-0.33300000000000002</v>
      </c>
      <c r="L79" s="96">
        <f t="shared" si="4"/>
        <v>0</v>
      </c>
      <c r="M79" s="116">
        <f t="shared" si="5"/>
        <v>-0.33300000000000002</v>
      </c>
    </row>
    <row r="80" spans="2:13" ht="14.4" x14ac:dyDescent="0.3">
      <c r="B80" s="234"/>
      <c r="C80" s="224"/>
      <c r="D80" s="226"/>
      <c r="E80" s="216"/>
      <c r="F80" s="162" t="s">
        <v>67</v>
      </c>
      <c r="G80" s="92">
        <v>9</v>
      </c>
      <c r="H80" s="93">
        <v>0.33300000000000002</v>
      </c>
      <c r="I80" s="216"/>
      <c r="J80" s="127" t="s">
        <v>73</v>
      </c>
      <c r="K80" s="96">
        <f t="shared" si="3"/>
        <v>-0.33300000000000002</v>
      </c>
      <c r="L80" s="96">
        <f t="shared" si="4"/>
        <v>0</v>
      </c>
      <c r="M80" s="116">
        <f t="shared" si="5"/>
        <v>-0.33300000000000002</v>
      </c>
    </row>
    <row r="81" spans="2:13" ht="14.4" x14ac:dyDescent="0.3">
      <c r="B81" s="235"/>
      <c r="C81" s="224"/>
      <c r="D81" s="226"/>
      <c r="E81" s="216"/>
      <c r="F81" s="162" t="s">
        <v>60</v>
      </c>
      <c r="G81" s="92">
        <v>15</v>
      </c>
      <c r="H81" s="93">
        <v>0.33300000000000002</v>
      </c>
      <c r="I81" s="216"/>
      <c r="J81" s="127" t="s">
        <v>73</v>
      </c>
      <c r="K81" s="96">
        <f t="shared" si="3"/>
        <v>-0.33300000000000002</v>
      </c>
      <c r="L81" s="96">
        <f t="shared" si="4"/>
        <v>0</v>
      </c>
      <c r="M81" s="116">
        <f t="shared" si="5"/>
        <v>-0.33300000000000002</v>
      </c>
    </row>
    <row r="82" spans="2:13" ht="14.4" x14ac:dyDescent="0.3">
      <c r="B82" s="233">
        <v>26</v>
      </c>
      <c r="C82" s="229">
        <v>46190</v>
      </c>
      <c r="D82" s="230" t="s">
        <v>106</v>
      </c>
      <c r="E82" s="231" t="s">
        <v>120</v>
      </c>
      <c r="F82" s="162" t="s">
        <v>65</v>
      </c>
      <c r="G82" s="92">
        <v>7</v>
      </c>
      <c r="H82" s="93">
        <v>0.33300000000000002</v>
      </c>
      <c r="I82" s="215" t="s">
        <v>122</v>
      </c>
      <c r="J82" s="127" t="s">
        <v>73</v>
      </c>
      <c r="K82" s="96">
        <f t="shared" si="3"/>
        <v>-0.33300000000000002</v>
      </c>
      <c r="L82" s="96">
        <f t="shared" si="4"/>
        <v>0</v>
      </c>
      <c r="M82" s="116">
        <f t="shared" si="5"/>
        <v>-0.33300000000000002</v>
      </c>
    </row>
    <row r="83" spans="2:13" ht="14.4" x14ac:dyDescent="0.3">
      <c r="B83" s="234"/>
      <c r="C83" s="224"/>
      <c r="D83" s="226"/>
      <c r="E83" s="216"/>
      <c r="F83" s="162" t="s">
        <v>66</v>
      </c>
      <c r="G83" s="92">
        <v>8.6</v>
      </c>
      <c r="H83" s="93">
        <v>0.33300000000000002</v>
      </c>
      <c r="I83" s="216"/>
      <c r="J83" s="127" t="s">
        <v>73</v>
      </c>
      <c r="K83" s="96">
        <f t="shared" si="3"/>
        <v>-0.33300000000000002</v>
      </c>
      <c r="L83" s="96">
        <f t="shared" si="4"/>
        <v>0</v>
      </c>
      <c r="M83" s="116">
        <f t="shared" si="5"/>
        <v>-0.33300000000000002</v>
      </c>
    </row>
    <row r="84" spans="2:13" ht="14.4" x14ac:dyDescent="0.3">
      <c r="B84" s="235"/>
      <c r="C84" s="224"/>
      <c r="D84" s="226"/>
      <c r="E84" s="216"/>
      <c r="F84" s="162" t="s">
        <v>78</v>
      </c>
      <c r="G84" s="92">
        <v>10</v>
      </c>
      <c r="H84" s="93">
        <v>0.33300000000000002</v>
      </c>
      <c r="I84" s="216"/>
      <c r="J84" s="127" t="s">
        <v>73</v>
      </c>
      <c r="K84" s="96">
        <f t="shared" si="3"/>
        <v>-0.33300000000000002</v>
      </c>
      <c r="L84" s="96">
        <f t="shared" si="4"/>
        <v>0</v>
      </c>
      <c r="M84" s="116">
        <f t="shared" si="5"/>
        <v>-0.33300000000000002</v>
      </c>
    </row>
    <row r="85" spans="2:13" ht="14.4" x14ac:dyDescent="0.3">
      <c r="B85" s="233">
        <v>27</v>
      </c>
      <c r="C85" s="229">
        <v>46191</v>
      </c>
      <c r="D85" s="230" t="s">
        <v>106</v>
      </c>
      <c r="E85" s="231" t="s">
        <v>162</v>
      </c>
      <c r="F85" s="162" t="s">
        <v>65</v>
      </c>
      <c r="G85" s="92">
        <v>7.6</v>
      </c>
      <c r="H85" s="93">
        <v>0.33300000000000002</v>
      </c>
      <c r="I85" s="215" t="s">
        <v>77</v>
      </c>
      <c r="J85" s="127" t="s">
        <v>73</v>
      </c>
      <c r="K85" s="96">
        <f t="shared" si="3"/>
        <v>-0.33300000000000002</v>
      </c>
      <c r="L85" s="96">
        <f t="shared" si="4"/>
        <v>0</v>
      </c>
      <c r="M85" s="116">
        <f t="shared" si="5"/>
        <v>-0.33300000000000002</v>
      </c>
    </row>
    <row r="86" spans="2:13" ht="14.4" x14ac:dyDescent="0.3">
      <c r="B86" s="234"/>
      <c r="C86" s="224"/>
      <c r="D86" s="226"/>
      <c r="E86" s="216"/>
      <c r="F86" s="162" t="s">
        <v>77</v>
      </c>
      <c r="G86" s="92">
        <v>7.6</v>
      </c>
      <c r="H86" s="93">
        <v>0.33300000000000002</v>
      </c>
      <c r="I86" s="216"/>
      <c r="J86" s="127" t="s">
        <v>61</v>
      </c>
      <c r="K86" s="96">
        <f t="shared" si="3"/>
        <v>2.1978</v>
      </c>
      <c r="L86" s="96">
        <f t="shared" si="4"/>
        <v>4.3956000000000002E-2</v>
      </c>
      <c r="M86" s="116">
        <f t="shared" si="5"/>
        <v>2.1538439999999999</v>
      </c>
    </row>
    <row r="87" spans="2:13" ht="14.4" x14ac:dyDescent="0.3">
      <c r="B87" s="235"/>
      <c r="C87" s="224"/>
      <c r="D87" s="226"/>
      <c r="E87" s="216"/>
      <c r="F87" s="162" t="s">
        <v>78</v>
      </c>
      <c r="G87" s="92">
        <v>9.8000000000000007</v>
      </c>
      <c r="H87" s="93">
        <v>0.33300000000000002</v>
      </c>
      <c r="I87" s="216"/>
      <c r="J87" s="127" t="s">
        <v>73</v>
      </c>
      <c r="K87" s="96">
        <f t="shared" si="3"/>
        <v>-0.33300000000000002</v>
      </c>
      <c r="L87" s="96">
        <f t="shared" si="4"/>
        <v>0</v>
      </c>
      <c r="M87" s="116">
        <f t="shared" si="5"/>
        <v>-0.33300000000000002</v>
      </c>
    </row>
    <row r="88" spans="2:13" ht="14.4" x14ac:dyDescent="0.3">
      <c r="B88" s="233">
        <v>28</v>
      </c>
      <c r="C88" s="229">
        <v>46191</v>
      </c>
      <c r="D88" s="230" t="s">
        <v>106</v>
      </c>
      <c r="E88" s="231" t="s">
        <v>123</v>
      </c>
      <c r="F88" s="162" t="s">
        <v>66</v>
      </c>
      <c r="G88" s="92">
        <v>7.8</v>
      </c>
      <c r="H88" s="93">
        <v>0.33300000000000002</v>
      </c>
      <c r="I88" s="215" t="s">
        <v>125</v>
      </c>
      <c r="J88" s="127" t="s">
        <v>73</v>
      </c>
      <c r="K88" s="96">
        <f t="shared" si="3"/>
        <v>-0.33300000000000002</v>
      </c>
      <c r="L88" s="96">
        <f t="shared" si="4"/>
        <v>0</v>
      </c>
      <c r="M88" s="116">
        <f t="shared" si="5"/>
        <v>-0.33300000000000002</v>
      </c>
    </row>
    <row r="89" spans="2:13" ht="14.4" x14ac:dyDescent="0.3">
      <c r="B89" s="234"/>
      <c r="C89" s="224"/>
      <c r="D89" s="226"/>
      <c r="E89" s="216"/>
      <c r="F89" s="162" t="s">
        <v>78</v>
      </c>
      <c r="G89" s="92">
        <v>9.8000000000000007</v>
      </c>
      <c r="H89" s="93">
        <v>0.33300000000000002</v>
      </c>
      <c r="I89" s="216"/>
      <c r="J89" s="127" t="s">
        <v>73</v>
      </c>
      <c r="K89" s="96">
        <f t="shared" si="3"/>
        <v>-0.33300000000000002</v>
      </c>
      <c r="L89" s="96">
        <f t="shared" si="4"/>
        <v>0</v>
      </c>
      <c r="M89" s="116">
        <f t="shared" si="5"/>
        <v>-0.33300000000000002</v>
      </c>
    </row>
    <row r="90" spans="2:13" ht="14.4" x14ac:dyDescent="0.3">
      <c r="B90" s="235"/>
      <c r="C90" s="224"/>
      <c r="D90" s="226"/>
      <c r="E90" s="216"/>
      <c r="F90" s="162" t="s">
        <v>67</v>
      </c>
      <c r="G90" s="92">
        <v>13</v>
      </c>
      <c r="H90" s="93">
        <v>0.33300000000000002</v>
      </c>
      <c r="I90" s="216"/>
      <c r="J90" s="127" t="s">
        <v>73</v>
      </c>
      <c r="K90" s="96">
        <f t="shared" si="3"/>
        <v>-0.33300000000000002</v>
      </c>
      <c r="L90" s="96">
        <f t="shared" si="4"/>
        <v>0</v>
      </c>
      <c r="M90" s="116">
        <f t="shared" si="5"/>
        <v>-0.33300000000000002</v>
      </c>
    </row>
    <row r="91" spans="2:13" ht="14.4" x14ac:dyDescent="0.3">
      <c r="B91" s="233">
        <v>29</v>
      </c>
      <c r="C91" s="229">
        <v>46192</v>
      </c>
      <c r="D91" s="230" t="s">
        <v>106</v>
      </c>
      <c r="E91" s="231" t="s">
        <v>126</v>
      </c>
      <c r="F91" s="162" t="s">
        <v>66</v>
      </c>
      <c r="G91" s="92">
        <v>8.6</v>
      </c>
      <c r="H91" s="93">
        <v>0.33300000000000002</v>
      </c>
      <c r="I91" s="215" t="s">
        <v>66</v>
      </c>
      <c r="J91" s="127" t="s">
        <v>61</v>
      </c>
      <c r="K91" s="96">
        <f t="shared" si="3"/>
        <v>2.5308000000000002</v>
      </c>
      <c r="L91" s="96">
        <f t="shared" si="4"/>
        <v>5.0616000000000001E-2</v>
      </c>
      <c r="M91" s="116">
        <f t="shared" si="5"/>
        <v>2.4801839999999999</v>
      </c>
    </row>
    <row r="92" spans="2:13" ht="14.4" x14ac:dyDescent="0.3">
      <c r="B92" s="234"/>
      <c r="C92" s="224"/>
      <c r="D92" s="226"/>
      <c r="E92" s="216"/>
      <c r="F92" s="162" t="s">
        <v>78</v>
      </c>
      <c r="G92" s="92">
        <v>9.6</v>
      </c>
      <c r="H92" s="93">
        <v>0.33300000000000002</v>
      </c>
      <c r="I92" s="216"/>
      <c r="J92" s="127" t="s">
        <v>73</v>
      </c>
      <c r="K92" s="96">
        <f t="shared" si="3"/>
        <v>-0.33300000000000002</v>
      </c>
      <c r="L92" s="96">
        <f t="shared" si="4"/>
        <v>0</v>
      </c>
      <c r="M92" s="116">
        <f t="shared" si="5"/>
        <v>-0.33300000000000002</v>
      </c>
    </row>
    <row r="93" spans="2:13" ht="14.4" x14ac:dyDescent="0.3">
      <c r="B93" s="235"/>
      <c r="C93" s="224"/>
      <c r="D93" s="226"/>
      <c r="E93" s="216"/>
      <c r="F93" s="162" t="s">
        <v>60</v>
      </c>
      <c r="G93" s="92">
        <v>16</v>
      </c>
      <c r="H93" s="93">
        <v>0.33300000000000002</v>
      </c>
      <c r="I93" s="216"/>
      <c r="J93" s="127" t="s">
        <v>73</v>
      </c>
      <c r="K93" s="96">
        <f t="shared" si="3"/>
        <v>-0.33300000000000002</v>
      </c>
      <c r="L93" s="96">
        <f t="shared" si="4"/>
        <v>0</v>
      </c>
      <c r="M93" s="116">
        <f t="shared" si="5"/>
        <v>-0.33300000000000002</v>
      </c>
    </row>
    <row r="94" spans="2:13" ht="14.4" x14ac:dyDescent="0.3">
      <c r="B94" s="233">
        <v>30</v>
      </c>
      <c r="C94" s="229">
        <v>46192</v>
      </c>
      <c r="D94" s="230" t="s">
        <v>106</v>
      </c>
      <c r="E94" s="231" t="s">
        <v>163</v>
      </c>
      <c r="F94" s="162" t="s">
        <v>72</v>
      </c>
      <c r="G94" s="92">
        <v>6.6</v>
      </c>
      <c r="H94" s="93">
        <v>0.33300000000000002</v>
      </c>
      <c r="I94" s="215" t="s">
        <v>72</v>
      </c>
      <c r="J94" s="127" t="s">
        <v>61</v>
      </c>
      <c r="K94" s="96">
        <f t="shared" si="3"/>
        <v>1.8648</v>
      </c>
      <c r="L94" s="96">
        <f t="shared" si="4"/>
        <v>3.7296000000000003E-2</v>
      </c>
      <c r="M94" s="116">
        <f t="shared" si="5"/>
        <v>1.827504</v>
      </c>
    </row>
    <row r="95" spans="2:13" ht="14.4" x14ac:dyDescent="0.3">
      <c r="B95" s="234"/>
      <c r="C95" s="224"/>
      <c r="D95" s="226"/>
      <c r="E95" s="216"/>
      <c r="F95" s="162" t="s">
        <v>86</v>
      </c>
      <c r="G95" s="92">
        <v>8.6</v>
      </c>
      <c r="H95" s="93">
        <v>0.33300000000000002</v>
      </c>
      <c r="I95" s="216"/>
      <c r="J95" s="127" t="s">
        <v>73</v>
      </c>
      <c r="K95" s="96">
        <f t="shared" si="3"/>
        <v>-0.33300000000000002</v>
      </c>
      <c r="L95" s="96">
        <f t="shared" si="4"/>
        <v>0</v>
      </c>
      <c r="M95" s="116">
        <f t="shared" si="5"/>
        <v>-0.33300000000000002</v>
      </c>
    </row>
    <row r="96" spans="2:13" ht="14.4" x14ac:dyDescent="0.3">
      <c r="B96" s="235"/>
      <c r="C96" s="224"/>
      <c r="D96" s="226"/>
      <c r="E96" s="216"/>
      <c r="F96" s="162" t="s">
        <v>80</v>
      </c>
      <c r="G96" s="92">
        <v>10</v>
      </c>
      <c r="H96" s="93">
        <v>0.33300000000000002</v>
      </c>
      <c r="I96" s="216"/>
      <c r="J96" s="127" t="s">
        <v>73</v>
      </c>
      <c r="K96" s="96">
        <f t="shared" si="3"/>
        <v>-0.33300000000000002</v>
      </c>
      <c r="L96" s="96">
        <f t="shared" si="4"/>
        <v>0</v>
      </c>
      <c r="M96" s="116">
        <f t="shared" si="5"/>
        <v>-0.33300000000000002</v>
      </c>
    </row>
    <row r="97" spans="2:13" s="150" customFormat="1" ht="14.4" x14ac:dyDescent="0.3">
      <c r="B97" s="233">
        <v>31</v>
      </c>
      <c r="C97" s="229">
        <v>46193</v>
      </c>
      <c r="D97" s="230" t="s">
        <v>106</v>
      </c>
      <c r="E97" s="231" t="s">
        <v>186</v>
      </c>
      <c r="F97" s="162" t="s">
        <v>78</v>
      </c>
      <c r="G97" s="92">
        <v>9.1999999999999993</v>
      </c>
      <c r="H97" s="93">
        <v>0.33300000000000002</v>
      </c>
      <c r="I97" s="215" t="s">
        <v>130</v>
      </c>
      <c r="J97" s="127" t="s">
        <v>73</v>
      </c>
      <c r="K97" s="96">
        <f t="shared" si="3"/>
        <v>-0.33300000000000002</v>
      </c>
      <c r="L97" s="96">
        <f t="shared" si="4"/>
        <v>0</v>
      </c>
      <c r="M97" s="116">
        <f t="shared" si="5"/>
        <v>-0.33300000000000002</v>
      </c>
    </row>
    <row r="98" spans="2:13" s="150" customFormat="1" ht="14.4" x14ac:dyDescent="0.3">
      <c r="B98" s="234"/>
      <c r="C98" s="224"/>
      <c r="D98" s="226"/>
      <c r="E98" s="216"/>
      <c r="F98" s="162" t="s">
        <v>79</v>
      </c>
      <c r="G98" s="92">
        <v>16</v>
      </c>
      <c r="H98" s="93">
        <v>0.33300000000000002</v>
      </c>
      <c r="I98" s="216"/>
      <c r="J98" s="127" t="s">
        <v>73</v>
      </c>
      <c r="K98" s="96">
        <f t="shared" si="3"/>
        <v>-0.33300000000000002</v>
      </c>
      <c r="L98" s="96">
        <f t="shared" si="4"/>
        <v>0</v>
      </c>
      <c r="M98" s="116">
        <f t="shared" si="5"/>
        <v>-0.33300000000000002</v>
      </c>
    </row>
    <row r="99" spans="2:13" s="150" customFormat="1" ht="14.4" x14ac:dyDescent="0.3">
      <c r="B99" s="235"/>
      <c r="C99" s="224"/>
      <c r="D99" s="226"/>
      <c r="E99" s="216"/>
      <c r="F99" s="162" t="s">
        <v>60</v>
      </c>
      <c r="G99" s="92">
        <v>15</v>
      </c>
      <c r="H99" s="93">
        <v>0.33300000000000002</v>
      </c>
      <c r="I99" s="216"/>
      <c r="J99" s="127" t="s">
        <v>73</v>
      </c>
      <c r="K99" s="96">
        <f t="shared" si="3"/>
        <v>-0.33300000000000002</v>
      </c>
      <c r="L99" s="96">
        <f t="shared" si="4"/>
        <v>0</v>
      </c>
      <c r="M99" s="116">
        <f t="shared" si="5"/>
        <v>-0.33300000000000002</v>
      </c>
    </row>
    <row r="100" spans="2:13" s="150" customFormat="1" ht="14.4" x14ac:dyDescent="0.3">
      <c r="B100" s="233">
        <v>32</v>
      </c>
      <c r="C100" s="229">
        <v>46193</v>
      </c>
      <c r="D100" s="230" t="s">
        <v>106</v>
      </c>
      <c r="E100" s="231" t="s">
        <v>165</v>
      </c>
      <c r="F100" s="162" t="s">
        <v>66</v>
      </c>
      <c r="G100" s="92">
        <v>10</v>
      </c>
      <c r="H100" s="93">
        <v>0.33300000000000002</v>
      </c>
      <c r="I100" s="215" t="s">
        <v>78</v>
      </c>
      <c r="J100" s="127" t="s">
        <v>73</v>
      </c>
      <c r="K100" s="96">
        <f t="shared" si="3"/>
        <v>-0.33300000000000002</v>
      </c>
      <c r="L100" s="96">
        <f t="shared" si="4"/>
        <v>0</v>
      </c>
      <c r="M100" s="116">
        <f t="shared" si="5"/>
        <v>-0.33300000000000002</v>
      </c>
    </row>
    <row r="101" spans="2:13" s="150" customFormat="1" ht="14.4" x14ac:dyDescent="0.3">
      <c r="B101" s="234"/>
      <c r="C101" s="224"/>
      <c r="D101" s="226"/>
      <c r="E101" s="216"/>
      <c r="F101" s="162" t="s">
        <v>60</v>
      </c>
      <c r="G101" s="92">
        <v>14</v>
      </c>
      <c r="H101" s="93">
        <v>0.33300000000000002</v>
      </c>
      <c r="I101" s="216"/>
      <c r="J101" s="127" t="s">
        <v>73</v>
      </c>
      <c r="K101" s="96">
        <f t="shared" si="3"/>
        <v>-0.33300000000000002</v>
      </c>
      <c r="L101" s="96">
        <f t="shared" si="4"/>
        <v>0</v>
      </c>
      <c r="M101" s="116">
        <f t="shared" si="5"/>
        <v>-0.33300000000000002</v>
      </c>
    </row>
    <row r="102" spans="2:13" s="150" customFormat="1" ht="14.4" x14ac:dyDescent="0.3">
      <c r="B102" s="235"/>
      <c r="C102" s="224"/>
      <c r="D102" s="226"/>
      <c r="E102" s="216"/>
      <c r="F102" s="162" t="s">
        <v>125</v>
      </c>
      <c r="G102" s="92">
        <v>25</v>
      </c>
      <c r="H102" s="93">
        <v>0.33300000000000002</v>
      </c>
      <c r="I102" s="216"/>
      <c r="J102" s="127" t="s">
        <v>73</v>
      </c>
      <c r="K102" s="96">
        <f t="shared" si="3"/>
        <v>-0.33300000000000002</v>
      </c>
      <c r="L102" s="96">
        <f t="shared" si="4"/>
        <v>0</v>
      </c>
      <c r="M102" s="116">
        <f t="shared" si="5"/>
        <v>-0.33300000000000002</v>
      </c>
    </row>
    <row r="103" spans="2:13" s="150" customFormat="1" ht="14.4" x14ac:dyDescent="0.3">
      <c r="B103" s="233">
        <v>33</v>
      </c>
      <c r="C103" s="229">
        <v>46194</v>
      </c>
      <c r="D103" s="230" t="s">
        <v>106</v>
      </c>
      <c r="E103" s="231" t="s">
        <v>131</v>
      </c>
      <c r="F103" s="162" t="s">
        <v>66</v>
      </c>
      <c r="G103" s="92">
        <v>7.8</v>
      </c>
      <c r="H103" s="93">
        <v>0.33300000000000002</v>
      </c>
      <c r="I103" s="215" t="s">
        <v>132</v>
      </c>
      <c r="J103" s="127" t="s">
        <v>73</v>
      </c>
      <c r="K103" s="96">
        <f t="shared" si="3"/>
        <v>-0.33300000000000002</v>
      </c>
      <c r="L103" s="96">
        <f t="shared" si="4"/>
        <v>0</v>
      </c>
      <c r="M103" s="116">
        <f t="shared" si="5"/>
        <v>-0.33300000000000002</v>
      </c>
    </row>
    <row r="104" spans="2:13" s="150" customFormat="1" ht="14.4" x14ac:dyDescent="0.3">
      <c r="B104" s="234"/>
      <c r="C104" s="224"/>
      <c r="D104" s="226"/>
      <c r="E104" s="216"/>
      <c r="F104" s="162" t="s">
        <v>67</v>
      </c>
      <c r="G104" s="92">
        <v>11.5</v>
      </c>
      <c r="H104" s="93">
        <v>0.33300000000000002</v>
      </c>
      <c r="I104" s="216"/>
      <c r="J104" s="127" t="s">
        <v>73</v>
      </c>
      <c r="K104" s="96">
        <f t="shared" si="3"/>
        <v>-0.33300000000000002</v>
      </c>
      <c r="L104" s="96">
        <f t="shared" si="4"/>
        <v>0</v>
      </c>
      <c r="M104" s="116">
        <f t="shared" si="5"/>
        <v>-0.33300000000000002</v>
      </c>
    </row>
    <row r="105" spans="2:13" s="150" customFormat="1" ht="14.4" x14ac:dyDescent="0.3">
      <c r="B105" s="235"/>
      <c r="C105" s="224"/>
      <c r="D105" s="226"/>
      <c r="E105" s="216"/>
      <c r="F105" s="162" t="s">
        <v>60</v>
      </c>
      <c r="G105" s="92">
        <v>14.5</v>
      </c>
      <c r="H105" s="93">
        <v>0.33300000000000002</v>
      </c>
      <c r="I105" s="216"/>
      <c r="J105" s="127" t="s">
        <v>73</v>
      </c>
      <c r="K105" s="96">
        <f t="shared" si="3"/>
        <v>-0.33300000000000002</v>
      </c>
      <c r="L105" s="96">
        <f t="shared" si="4"/>
        <v>0</v>
      </c>
      <c r="M105" s="116">
        <f t="shared" si="5"/>
        <v>-0.33300000000000002</v>
      </c>
    </row>
    <row r="106" spans="2:13" s="150" customFormat="1" ht="14.4" x14ac:dyDescent="0.3">
      <c r="B106" s="233">
        <v>34</v>
      </c>
      <c r="C106" s="229">
        <v>46194</v>
      </c>
      <c r="D106" s="230" t="s">
        <v>106</v>
      </c>
      <c r="E106" s="231" t="s">
        <v>166</v>
      </c>
      <c r="F106" s="162" t="s">
        <v>65</v>
      </c>
      <c r="G106" s="92">
        <v>5.7</v>
      </c>
      <c r="H106" s="93">
        <v>0.33300000000000002</v>
      </c>
      <c r="I106" s="215" t="s">
        <v>79</v>
      </c>
      <c r="J106" s="127" t="s">
        <v>73</v>
      </c>
      <c r="K106" s="96">
        <f t="shared" si="3"/>
        <v>-0.33300000000000002</v>
      </c>
      <c r="L106" s="96">
        <f t="shared" si="4"/>
        <v>0</v>
      </c>
      <c r="M106" s="116">
        <f t="shared" si="5"/>
        <v>-0.33300000000000002</v>
      </c>
    </row>
    <row r="107" spans="2:13" s="150" customFormat="1" ht="14.4" x14ac:dyDescent="0.3">
      <c r="B107" s="234"/>
      <c r="C107" s="224"/>
      <c r="D107" s="226"/>
      <c r="E107" s="216"/>
      <c r="F107" s="162" t="s">
        <v>66</v>
      </c>
      <c r="G107" s="92">
        <v>6.4</v>
      </c>
      <c r="H107" s="93">
        <v>0.33300000000000002</v>
      </c>
      <c r="I107" s="216"/>
      <c r="J107" s="127" t="s">
        <v>73</v>
      </c>
      <c r="K107" s="96">
        <f t="shared" si="3"/>
        <v>-0.33300000000000002</v>
      </c>
      <c r="L107" s="96">
        <f t="shared" si="4"/>
        <v>0</v>
      </c>
      <c r="M107" s="116">
        <f t="shared" si="5"/>
        <v>-0.33300000000000002</v>
      </c>
    </row>
    <row r="108" spans="2:13" s="150" customFormat="1" ht="14.4" x14ac:dyDescent="0.3">
      <c r="B108" s="235"/>
      <c r="C108" s="224"/>
      <c r="D108" s="226"/>
      <c r="E108" s="216"/>
      <c r="F108" s="162" t="s">
        <v>78</v>
      </c>
      <c r="G108" s="92">
        <v>10</v>
      </c>
      <c r="H108" s="93">
        <v>0.33300000000000002</v>
      </c>
      <c r="I108" s="216"/>
      <c r="J108" s="127" t="s">
        <v>73</v>
      </c>
      <c r="K108" s="96">
        <f t="shared" si="3"/>
        <v>-0.33300000000000002</v>
      </c>
      <c r="L108" s="96">
        <f t="shared" si="4"/>
        <v>0</v>
      </c>
      <c r="M108" s="116">
        <f t="shared" si="5"/>
        <v>-0.33300000000000002</v>
      </c>
    </row>
    <row r="109" spans="2:13" s="150" customFormat="1" ht="14.4" x14ac:dyDescent="0.3">
      <c r="B109" s="233">
        <v>35</v>
      </c>
      <c r="C109" s="229">
        <v>46195</v>
      </c>
      <c r="D109" s="230" t="s">
        <v>106</v>
      </c>
      <c r="E109" s="231" t="s">
        <v>133</v>
      </c>
      <c r="F109" s="162" t="s">
        <v>66</v>
      </c>
      <c r="G109" s="92">
        <v>7.6</v>
      </c>
      <c r="H109" s="93">
        <v>0.33300000000000002</v>
      </c>
      <c r="I109" s="215" t="s">
        <v>66</v>
      </c>
      <c r="J109" s="127" t="s">
        <v>61</v>
      </c>
      <c r="K109" s="96">
        <f t="shared" si="3"/>
        <v>2.1978</v>
      </c>
      <c r="L109" s="96">
        <f t="shared" si="4"/>
        <v>4.3956000000000002E-2</v>
      </c>
      <c r="M109" s="116">
        <f t="shared" si="5"/>
        <v>2.1538439999999999</v>
      </c>
    </row>
    <row r="110" spans="2:13" s="150" customFormat="1" ht="14.4" x14ac:dyDescent="0.3">
      <c r="B110" s="234"/>
      <c r="C110" s="224"/>
      <c r="D110" s="226"/>
      <c r="E110" s="216"/>
      <c r="F110" s="162" t="s">
        <v>78</v>
      </c>
      <c r="G110" s="92">
        <v>9.8000000000000007</v>
      </c>
      <c r="H110" s="93">
        <v>0.33300000000000002</v>
      </c>
      <c r="I110" s="216"/>
      <c r="J110" s="127" t="s">
        <v>73</v>
      </c>
      <c r="K110" s="96">
        <f t="shared" si="3"/>
        <v>-0.33300000000000002</v>
      </c>
      <c r="L110" s="96">
        <f t="shared" si="4"/>
        <v>0</v>
      </c>
      <c r="M110" s="116">
        <f t="shared" si="5"/>
        <v>-0.33300000000000002</v>
      </c>
    </row>
    <row r="111" spans="2:13" s="150" customFormat="1" ht="14.4" x14ac:dyDescent="0.3">
      <c r="B111" s="235"/>
      <c r="C111" s="224"/>
      <c r="D111" s="226"/>
      <c r="E111" s="216"/>
      <c r="F111" s="162" t="s">
        <v>60</v>
      </c>
      <c r="G111" s="92">
        <v>16</v>
      </c>
      <c r="H111" s="93">
        <v>0.33300000000000002</v>
      </c>
      <c r="I111" s="216"/>
      <c r="J111" s="127" t="s">
        <v>73</v>
      </c>
      <c r="K111" s="96">
        <f t="shared" si="3"/>
        <v>-0.33300000000000002</v>
      </c>
      <c r="L111" s="96">
        <f t="shared" si="4"/>
        <v>0</v>
      </c>
      <c r="M111" s="116">
        <f t="shared" si="5"/>
        <v>-0.33300000000000002</v>
      </c>
    </row>
    <row r="112" spans="2:13" s="150" customFormat="1" ht="14.4" x14ac:dyDescent="0.3">
      <c r="B112" s="233">
        <v>36</v>
      </c>
      <c r="C112" s="229">
        <v>46195</v>
      </c>
      <c r="D112" s="230" t="s">
        <v>106</v>
      </c>
      <c r="E112" s="231" t="s">
        <v>168</v>
      </c>
      <c r="F112" s="162" t="s">
        <v>67</v>
      </c>
      <c r="G112" s="92">
        <v>6.8</v>
      </c>
      <c r="H112" s="93">
        <v>0.33300000000000002</v>
      </c>
      <c r="I112" s="215" t="s">
        <v>67</v>
      </c>
      <c r="J112" s="127" t="s">
        <v>61</v>
      </c>
      <c r="K112" s="96">
        <f t="shared" si="3"/>
        <v>1.9314</v>
      </c>
      <c r="L112" s="96">
        <f t="shared" si="4"/>
        <v>3.8628000000000003E-2</v>
      </c>
      <c r="M112" s="116">
        <f t="shared" si="5"/>
        <v>1.8927719999999999</v>
      </c>
    </row>
    <row r="113" spans="2:13" s="150" customFormat="1" ht="14.4" x14ac:dyDescent="0.3">
      <c r="B113" s="234"/>
      <c r="C113" s="224"/>
      <c r="D113" s="226"/>
      <c r="E113" s="216"/>
      <c r="F113" s="162" t="s">
        <v>187</v>
      </c>
      <c r="G113" s="92">
        <v>8</v>
      </c>
      <c r="H113" s="93">
        <v>0.33300000000000002</v>
      </c>
      <c r="I113" s="216"/>
      <c r="J113" s="127" t="s">
        <v>73</v>
      </c>
      <c r="K113" s="96">
        <f t="shared" si="3"/>
        <v>-0.33300000000000002</v>
      </c>
      <c r="L113" s="96">
        <f t="shared" si="4"/>
        <v>0</v>
      </c>
      <c r="M113" s="116">
        <f t="shared" si="5"/>
        <v>-0.33300000000000002</v>
      </c>
    </row>
    <row r="114" spans="2:13" s="150" customFormat="1" ht="14.4" x14ac:dyDescent="0.3">
      <c r="B114" s="235"/>
      <c r="C114" s="224"/>
      <c r="D114" s="226"/>
      <c r="E114" s="216"/>
      <c r="F114" s="162" t="s">
        <v>68</v>
      </c>
      <c r="G114" s="92">
        <v>12</v>
      </c>
      <c r="H114" s="93">
        <v>0.33300000000000002</v>
      </c>
      <c r="I114" s="216"/>
      <c r="J114" s="127" t="s">
        <v>73</v>
      </c>
      <c r="K114" s="96">
        <f t="shared" si="3"/>
        <v>-0.33300000000000002</v>
      </c>
      <c r="L114" s="96">
        <f t="shared" si="4"/>
        <v>0</v>
      </c>
      <c r="M114" s="116">
        <f t="shared" si="5"/>
        <v>-0.33300000000000002</v>
      </c>
    </row>
    <row r="115" spans="2:13" s="150" customFormat="1" ht="14.4" x14ac:dyDescent="0.3">
      <c r="B115" s="233">
        <v>37</v>
      </c>
      <c r="C115" s="229">
        <v>46196</v>
      </c>
      <c r="D115" s="230" t="s">
        <v>106</v>
      </c>
      <c r="E115" s="231" t="s">
        <v>170</v>
      </c>
      <c r="F115" s="162" t="s">
        <v>66</v>
      </c>
      <c r="G115" s="95">
        <v>6.8</v>
      </c>
      <c r="H115" s="93">
        <v>0.33300000000000002</v>
      </c>
      <c r="I115" s="215" t="s">
        <v>68</v>
      </c>
      <c r="J115" s="127" t="s">
        <v>73</v>
      </c>
      <c r="K115" s="96">
        <f t="shared" si="3"/>
        <v>-0.33300000000000002</v>
      </c>
      <c r="L115" s="96">
        <f t="shared" si="4"/>
        <v>0</v>
      </c>
      <c r="M115" s="116">
        <f t="shared" si="5"/>
        <v>-0.33300000000000002</v>
      </c>
    </row>
    <row r="116" spans="2:13" s="150" customFormat="1" ht="14.4" x14ac:dyDescent="0.3">
      <c r="B116" s="234"/>
      <c r="C116" s="224"/>
      <c r="D116" s="226"/>
      <c r="E116" s="216"/>
      <c r="F116" s="162" t="s">
        <v>67</v>
      </c>
      <c r="G116" s="95">
        <v>6.8</v>
      </c>
      <c r="H116" s="93">
        <v>0.33300000000000002</v>
      </c>
      <c r="I116" s="216"/>
      <c r="J116" s="127" t="s">
        <v>73</v>
      </c>
      <c r="K116" s="96">
        <f t="shared" si="3"/>
        <v>-0.33300000000000002</v>
      </c>
      <c r="L116" s="96">
        <f t="shared" si="4"/>
        <v>0</v>
      </c>
      <c r="M116" s="116">
        <f t="shared" si="5"/>
        <v>-0.33300000000000002</v>
      </c>
    </row>
    <row r="117" spans="2:13" s="150" customFormat="1" ht="14.4" x14ac:dyDescent="0.3">
      <c r="B117" s="235"/>
      <c r="C117" s="224"/>
      <c r="D117" s="226"/>
      <c r="E117" s="216"/>
      <c r="F117" s="162" t="s">
        <v>187</v>
      </c>
      <c r="G117" s="95">
        <v>9.6</v>
      </c>
      <c r="H117" s="93">
        <v>0.33300000000000002</v>
      </c>
      <c r="I117" s="216"/>
      <c r="J117" s="127" t="s">
        <v>73</v>
      </c>
      <c r="K117" s="96">
        <f t="shared" si="3"/>
        <v>-0.33300000000000002</v>
      </c>
      <c r="L117" s="96">
        <f t="shared" si="4"/>
        <v>0</v>
      </c>
      <c r="M117" s="116">
        <f t="shared" si="5"/>
        <v>-0.33300000000000002</v>
      </c>
    </row>
    <row r="118" spans="2:13" s="150" customFormat="1" ht="14.4" x14ac:dyDescent="0.3">
      <c r="B118" s="233">
        <v>38</v>
      </c>
      <c r="C118" s="229">
        <v>46196</v>
      </c>
      <c r="D118" s="230" t="s">
        <v>106</v>
      </c>
      <c r="E118" s="231" t="s">
        <v>135</v>
      </c>
      <c r="F118" s="162" t="s">
        <v>66</v>
      </c>
      <c r="G118" s="95">
        <v>6.6</v>
      </c>
      <c r="H118" s="93">
        <v>0.33300000000000002</v>
      </c>
      <c r="I118" s="215" t="s">
        <v>132</v>
      </c>
      <c r="J118" s="127" t="s">
        <v>73</v>
      </c>
      <c r="K118" s="96">
        <f t="shared" si="3"/>
        <v>-0.33300000000000002</v>
      </c>
      <c r="L118" s="96">
        <f t="shared" si="4"/>
        <v>0</v>
      </c>
      <c r="M118" s="116">
        <f t="shared" si="5"/>
        <v>-0.33300000000000002</v>
      </c>
    </row>
    <row r="119" spans="2:13" s="150" customFormat="1" ht="14.4" x14ac:dyDescent="0.3">
      <c r="B119" s="234"/>
      <c r="C119" s="224"/>
      <c r="D119" s="226"/>
      <c r="E119" s="216"/>
      <c r="F119" s="162" t="s">
        <v>67</v>
      </c>
      <c r="G119" s="95">
        <v>7.6</v>
      </c>
      <c r="H119" s="93">
        <v>0.33300000000000002</v>
      </c>
      <c r="I119" s="216"/>
      <c r="J119" s="127" t="s">
        <v>73</v>
      </c>
      <c r="K119" s="96">
        <f t="shared" si="3"/>
        <v>-0.33300000000000002</v>
      </c>
      <c r="L119" s="96">
        <f t="shared" si="4"/>
        <v>0</v>
      </c>
      <c r="M119" s="116">
        <f t="shared" si="5"/>
        <v>-0.33300000000000002</v>
      </c>
    </row>
    <row r="120" spans="2:13" s="150" customFormat="1" ht="14.4" x14ac:dyDescent="0.3">
      <c r="B120" s="235"/>
      <c r="C120" s="224"/>
      <c r="D120" s="226"/>
      <c r="E120" s="216"/>
      <c r="F120" s="162" t="s">
        <v>187</v>
      </c>
      <c r="G120" s="95">
        <v>10</v>
      </c>
      <c r="H120" s="93">
        <v>0.33300000000000002</v>
      </c>
      <c r="I120" s="216"/>
      <c r="J120" s="127" t="s">
        <v>73</v>
      </c>
      <c r="K120" s="96">
        <f t="shared" si="3"/>
        <v>-0.33300000000000002</v>
      </c>
      <c r="L120" s="96">
        <f t="shared" si="4"/>
        <v>0</v>
      </c>
      <c r="M120" s="116">
        <f t="shared" si="5"/>
        <v>-0.33300000000000002</v>
      </c>
    </row>
    <row r="121" spans="2:13" s="150" customFormat="1" ht="14.4" x14ac:dyDescent="0.3">
      <c r="B121" s="233">
        <v>39</v>
      </c>
      <c r="C121" s="229">
        <v>46197</v>
      </c>
      <c r="D121" s="230" t="s">
        <v>106</v>
      </c>
      <c r="E121" s="231" t="s">
        <v>137</v>
      </c>
      <c r="F121" s="162" t="s">
        <v>65</v>
      </c>
      <c r="G121" s="95">
        <v>9.4</v>
      </c>
      <c r="H121" s="93">
        <v>0.33300000000000002</v>
      </c>
      <c r="I121" s="215" t="s">
        <v>78</v>
      </c>
      <c r="J121" s="127" t="s">
        <v>73</v>
      </c>
      <c r="K121" s="96">
        <f t="shared" si="3"/>
        <v>-0.33300000000000002</v>
      </c>
      <c r="L121" s="96">
        <f t="shared" si="4"/>
        <v>0</v>
      </c>
      <c r="M121" s="116">
        <f t="shared" si="5"/>
        <v>-0.33300000000000002</v>
      </c>
    </row>
    <row r="122" spans="2:13" s="150" customFormat="1" ht="14.4" x14ac:dyDescent="0.3">
      <c r="B122" s="234"/>
      <c r="C122" s="224"/>
      <c r="D122" s="226"/>
      <c r="E122" s="216"/>
      <c r="F122" s="162" t="s">
        <v>77</v>
      </c>
      <c r="G122" s="95">
        <v>6.6</v>
      </c>
      <c r="H122" s="93">
        <v>0.33300000000000002</v>
      </c>
      <c r="I122" s="216"/>
      <c r="J122" s="127" t="s">
        <v>73</v>
      </c>
      <c r="K122" s="96">
        <f t="shared" si="3"/>
        <v>-0.33300000000000002</v>
      </c>
      <c r="L122" s="96">
        <f t="shared" si="4"/>
        <v>0</v>
      </c>
      <c r="M122" s="116">
        <f t="shared" si="5"/>
        <v>-0.33300000000000002</v>
      </c>
    </row>
    <row r="123" spans="2:13" s="150" customFormat="1" ht="14.4" x14ac:dyDescent="0.3">
      <c r="B123" s="235"/>
      <c r="C123" s="224"/>
      <c r="D123" s="226"/>
      <c r="E123" s="216"/>
      <c r="F123" s="162" t="s">
        <v>78</v>
      </c>
      <c r="G123" s="95">
        <v>11</v>
      </c>
      <c r="H123" s="93">
        <v>0.33300000000000002</v>
      </c>
      <c r="I123" s="216"/>
      <c r="J123" s="127" t="s">
        <v>61</v>
      </c>
      <c r="K123" s="96">
        <f t="shared" si="3"/>
        <v>3.33</v>
      </c>
      <c r="L123" s="96">
        <f t="shared" si="4"/>
        <v>6.6600000000000006E-2</v>
      </c>
      <c r="M123" s="116">
        <f t="shared" si="5"/>
        <v>3.2633999999999999</v>
      </c>
    </row>
    <row r="124" spans="2:13" s="150" customFormat="1" ht="14.4" x14ac:dyDescent="0.3">
      <c r="B124" s="233">
        <v>40</v>
      </c>
      <c r="C124" s="229">
        <v>46197</v>
      </c>
      <c r="D124" s="230" t="s">
        <v>106</v>
      </c>
      <c r="E124" s="231" t="s">
        <v>172</v>
      </c>
      <c r="F124" s="162" t="s">
        <v>86</v>
      </c>
      <c r="G124" s="95">
        <v>6.8</v>
      </c>
      <c r="H124" s="93">
        <v>0.33300000000000002</v>
      </c>
      <c r="I124" s="215" t="s">
        <v>174</v>
      </c>
      <c r="J124" s="127" t="s">
        <v>73</v>
      </c>
      <c r="K124" s="96">
        <f t="shared" si="3"/>
        <v>-0.33300000000000002</v>
      </c>
      <c r="L124" s="96">
        <f t="shared" si="4"/>
        <v>0</v>
      </c>
      <c r="M124" s="116">
        <f t="shared" si="5"/>
        <v>-0.33300000000000002</v>
      </c>
    </row>
    <row r="125" spans="2:13" s="150" customFormat="1" ht="14.4" x14ac:dyDescent="0.3">
      <c r="B125" s="234"/>
      <c r="C125" s="224"/>
      <c r="D125" s="226"/>
      <c r="E125" s="216"/>
      <c r="F125" s="162" t="s">
        <v>174</v>
      </c>
      <c r="G125" s="95">
        <v>9.1999999999999993</v>
      </c>
      <c r="H125" s="93">
        <v>0.33300000000000002</v>
      </c>
      <c r="I125" s="216"/>
      <c r="J125" s="127" t="s">
        <v>61</v>
      </c>
      <c r="K125" s="96">
        <f t="shared" si="3"/>
        <v>2.7305999999999999</v>
      </c>
      <c r="L125" s="96">
        <f t="shared" si="4"/>
        <v>5.4612000000000001E-2</v>
      </c>
      <c r="M125" s="116">
        <f t="shared" si="5"/>
        <v>2.6759879999999998</v>
      </c>
    </row>
    <row r="126" spans="2:13" s="150" customFormat="1" ht="14.4" x14ac:dyDescent="0.3">
      <c r="B126" s="235"/>
      <c r="C126" s="224"/>
      <c r="D126" s="226"/>
      <c r="E126" s="216"/>
      <c r="F126" s="162" t="s">
        <v>91</v>
      </c>
      <c r="G126" s="95">
        <v>15</v>
      </c>
      <c r="H126" s="93">
        <v>0.33300000000000002</v>
      </c>
      <c r="I126" s="216"/>
      <c r="J126" s="127" t="s">
        <v>73</v>
      </c>
      <c r="K126" s="96">
        <f t="shared" si="3"/>
        <v>-0.33300000000000002</v>
      </c>
      <c r="L126" s="96">
        <f t="shared" si="4"/>
        <v>0</v>
      </c>
      <c r="M126" s="116">
        <f t="shared" si="5"/>
        <v>-0.33300000000000002</v>
      </c>
    </row>
    <row r="127" spans="2:13" s="150" customFormat="1" ht="14.4" x14ac:dyDescent="0.3">
      <c r="B127" s="233">
        <v>41</v>
      </c>
      <c r="C127" s="229">
        <v>46198</v>
      </c>
      <c r="D127" s="230" t="s">
        <v>106</v>
      </c>
      <c r="E127" s="231" t="s">
        <v>175</v>
      </c>
      <c r="F127" s="162" t="s">
        <v>86</v>
      </c>
      <c r="G127" s="95">
        <v>6.6</v>
      </c>
      <c r="H127" s="93">
        <v>0.33300000000000002</v>
      </c>
      <c r="I127" s="215" t="s">
        <v>86</v>
      </c>
      <c r="J127" s="127" t="s">
        <v>61</v>
      </c>
      <c r="K127" s="96">
        <f t="shared" si="3"/>
        <v>1.8648</v>
      </c>
      <c r="L127" s="96">
        <f t="shared" si="4"/>
        <v>3.7296000000000003E-2</v>
      </c>
      <c r="M127" s="116">
        <f t="shared" si="5"/>
        <v>1.827504</v>
      </c>
    </row>
    <row r="128" spans="2:13" s="150" customFormat="1" ht="14.4" x14ac:dyDescent="0.3">
      <c r="B128" s="234"/>
      <c r="C128" s="224"/>
      <c r="D128" s="226"/>
      <c r="E128" s="216"/>
      <c r="F128" s="162" t="s">
        <v>174</v>
      </c>
      <c r="G128" s="95">
        <v>7.2</v>
      </c>
      <c r="H128" s="93">
        <v>0.33300000000000002</v>
      </c>
      <c r="I128" s="216"/>
      <c r="J128" s="127" t="s">
        <v>73</v>
      </c>
      <c r="K128" s="96">
        <f t="shared" si="3"/>
        <v>-0.33300000000000002</v>
      </c>
      <c r="L128" s="96">
        <f t="shared" si="4"/>
        <v>0</v>
      </c>
      <c r="M128" s="116">
        <f t="shared" si="5"/>
        <v>-0.33300000000000002</v>
      </c>
    </row>
    <row r="129" spans="2:13" s="150" customFormat="1" ht="14.4" x14ac:dyDescent="0.3">
      <c r="B129" s="235"/>
      <c r="C129" s="224"/>
      <c r="D129" s="226"/>
      <c r="E129" s="216"/>
      <c r="F129" s="162" t="s">
        <v>188</v>
      </c>
      <c r="G129" s="95">
        <v>10</v>
      </c>
      <c r="H129" s="93">
        <v>0.33300000000000002</v>
      </c>
      <c r="I129" s="216"/>
      <c r="J129" s="127" t="s">
        <v>73</v>
      </c>
      <c r="K129" s="96">
        <f t="shared" si="3"/>
        <v>-0.33300000000000002</v>
      </c>
      <c r="L129" s="96">
        <f t="shared" si="4"/>
        <v>0</v>
      </c>
      <c r="M129" s="116">
        <f t="shared" si="5"/>
        <v>-0.33300000000000002</v>
      </c>
    </row>
    <row r="130" spans="2:13" s="150" customFormat="1" ht="14.4" x14ac:dyDescent="0.3">
      <c r="B130" s="233">
        <v>42</v>
      </c>
      <c r="C130" s="229">
        <v>46198</v>
      </c>
      <c r="D130" s="230" t="s">
        <v>106</v>
      </c>
      <c r="E130" s="231" t="s">
        <v>140</v>
      </c>
      <c r="F130" s="162" t="s">
        <v>72</v>
      </c>
      <c r="G130" s="95">
        <v>8.8000000000000007</v>
      </c>
      <c r="H130" s="93">
        <v>0.33300000000000002</v>
      </c>
      <c r="I130" s="215" t="s">
        <v>78</v>
      </c>
      <c r="J130" s="127" t="s">
        <v>73</v>
      </c>
      <c r="K130" s="96">
        <f t="shared" si="3"/>
        <v>-0.33300000000000002</v>
      </c>
      <c r="L130" s="96">
        <f t="shared" si="4"/>
        <v>0</v>
      </c>
      <c r="M130" s="116">
        <f t="shared" si="5"/>
        <v>-0.33300000000000002</v>
      </c>
    </row>
    <row r="131" spans="2:13" s="150" customFormat="1" ht="14.4" x14ac:dyDescent="0.3">
      <c r="B131" s="234"/>
      <c r="C131" s="224"/>
      <c r="D131" s="226"/>
      <c r="E131" s="216"/>
      <c r="F131" s="162" t="s">
        <v>86</v>
      </c>
      <c r="G131" s="95">
        <v>10</v>
      </c>
      <c r="H131" s="93">
        <v>0.33300000000000002</v>
      </c>
      <c r="I131" s="216"/>
      <c r="J131" s="127" t="s">
        <v>73</v>
      </c>
      <c r="K131" s="96">
        <f t="shared" si="3"/>
        <v>-0.33300000000000002</v>
      </c>
      <c r="L131" s="96">
        <f t="shared" si="4"/>
        <v>0</v>
      </c>
      <c r="M131" s="116">
        <f t="shared" si="5"/>
        <v>-0.33300000000000002</v>
      </c>
    </row>
    <row r="132" spans="2:13" s="150" customFormat="1" ht="14.4" x14ac:dyDescent="0.3">
      <c r="B132" s="235"/>
      <c r="C132" s="224"/>
      <c r="D132" s="226"/>
      <c r="E132" s="216"/>
      <c r="F132" s="162" t="s">
        <v>174</v>
      </c>
      <c r="G132" s="95">
        <v>13.5</v>
      </c>
      <c r="H132" s="93">
        <v>0.33300000000000002</v>
      </c>
      <c r="I132" s="216"/>
      <c r="J132" s="127" t="s">
        <v>73</v>
      </c>
      <c r="K132" s="96">
        <f t="shared" si="3"/>
        <v>-0.33300000000000002</v>
      </c>
      <c r="L132" s="96">
        <f t="shared" si="4"/>
        <v>0</v>
      </c>
      <c r="M132" s="116">
        <f t="shared" si="5"/>
        <v>-0.33300000000000002</v>
      </c>
    </row>
    <row r="133" spans="2:13" s="150" customFormat="1" ht="14.4" x14ac:dyDescent="0.3">
      <c r="B133" s="233">
        <v>43</v>
      </c>
      <c r="C133" s="229">
        <v>46199</v>
      </c>
      <c r="D133" s="230" t="s">
        <v>106</v>
      </c>
      <c r="E133" s="231" t="s">
        <v>142</v>
      </c>
      <c r="F133" s="162" t="s">
        <v>80</v>
      </c>
      <c r="G133" s="95">
        <v>9</v>
      </c>
      <c r="H133" s="93">
        <v>0.33300000000000002</v>
      </c>
      <c r="I133" s="215" t="s">
        <v>143</v>
      </c>
      <c r="J133" s="127" t="s">
        <v>73</v>
      </c>
      <c r="K133" s="96">
        <f t="shared" si="3"/>
        <v>-0.33300000000000002</v>
      </c>
      <c r="L133" s="96">
        <f t="shared" si="4"/>
        <v>0</v>
      </c>
      <c r="M133" s="116">
        <f t="shared" si="5"/>
        <v>-0.33300000000000002</v>
      </c>
    </row>
    <row r="134" spans="2:13" s="150" customFormat="1" ht="14.4" x14ac:dyDescent="0.3">
      <c r="B134" s="234"/>
      <c r="C134" s="224"/>
      <c r="D134" s="226"/>
      <c r="E134" s="216"/>
      <c r="F134" s="162" t="s">
        <v>91</v>
      </c>
      <c r="G134" s="95">
        <v>14.5</v>
      </c>
      <c r="H134" s="93">
        <v>0.33300000000000002</v>
      </c>
      <c r="I134" s="216"/>
      <c r="J134" s="127" t="s">
        <v>73</v>
      </c>
      <c r="K134" s="96">
        <f t="shared" si="3"/>
        <v>-0.33300000000000002</v>
      </c>
      <c r="L134" s="96">
        <f t="shared" si="4"/>
        <v>0</v>
      </c>
      <c r="M134" s="116">
        <f t="shared" si="5"/>
        <v>-0.33300000000000002</v>
      </c>
    </row>
    <row r="135" spans="2:13" s="150" customFormat="1" ht="14.4" x14ac:dyDescent="0.3">
      <c r="B135" s="235"/>
      <c r="C135" s="224"/>
      <c r="D135" s="226"/>
      <c r="E135" s="216"/>
      <c r="F135" s="162" t="s">
        <v>79</v>
      </c>
      <c r="G135" s="95">
        <v>19</v>
      </c>
      <c r="H135" s="93">
        <v>0.33300000000000002</v>
      </c>
      <c r="I135" s="216"/>
      <c r="J135" s="127" t="s">
        <v>73</v>
      </c>
      <c r="K135" s="96">
        <f t="shared" ref="K135:K162" si="6">IF(J135="w",(G135-1)*H135,-H135)</f>
        <v>-0.33300000000000002</v>
      </c>
      <c r="L135" s="96">
        <f t="shared" ref="L135:L162" si="7">IF(J135="w",(K135/100*2),0)</f>
        <v>0</v>
      </c>
      <c r="M135" s="116">
        <f t="shared" ref="M135:M162" si="8">K135-L135</f>
        <v>-0.33300000000000002</v>
      </c>
    </row>
    <row r="136" spans="2:13" s="160" customFormat="1" ht="14.4" x14ac:dyDescent="0.3">
      <c r="B136" s="233">
        <v>44</v>
      </c>
      <c r="C136" s="229">
        <v>46199</v>
      </c>
      <c r="D136" s="230" t="s">
        <v>106</v>
      </c>
      <c r="E136" s="231" t="s">
        <v>177</v>
      </c>
      <c r="F136" s="162" t="s">
        <v>65</v>
      </c>
      <c r="G136" s="95">
        <v>9.1999999999999993</v>
      </c>
      <c r="H136" s="93">
        <v>0.33300000000000002</v>
      </c>
      <c r="I136" s="215" t="s">
        <v>132</v>
      </c>
      <c r="J136" s="127" t="s">
        <v>73</v>
      </c>
      <c r="K136" s="96">
        <f t="shared" si="6"/>
        <v>-0.33300000000000002</v>
      </c>
      <c r="L136" s="96">
        <f t="shared" si="7"/>
        <v>0</v>
      </c>
      <c r="M136" s="116">
        <f t="shared" si="8"/>
        <v>-0.33300000000000002</v>
      </c>
    </row>
    <row r="137" spans="2:13" s="160" customFormat="1" ht="14.4" x14ac:dyDescent="0.3">
      <c r="B137" s="234"/>
      <c r="C137" s="224"/>
      <c r="D137" s="226"/>
      <c r="E137" s="216"/>
      <c r="F137" s="162" t="s">
        <v>77</v>
      </c>
      <c r="G137" s="95">
        <v>7.2</v>
      </c>
      <c r="H137" s="93">
        <v>0.33300000000000002</v>
      </c>
      <c r="I137" s="216"/>
      <c r="J137" s="127" t="s">
        <v>73</v>
      </c>
      <c r="K137" s="96">
        <f t="shared" si="6"/>
        <v>-0.33300000000000002</v>
      </c>
      <c r="L137" s="96">
        <f t="shared" si="7"/>
        <v>0</v>
      </c>
      <c r="M137" s="116">
        <f t="shared" si="8"/>
        <v>-0.33300000000000002</v>
      </c>
    </row>
    <row r="138" spans="2:13" s="160" customFormat="1" ht="14.4" x14ac:dyDescent="0.3">
      <c r="B138" s="235"/>
      <c r="C138" s="224"/>
      <c r="D138" s="226"/>
      <c r="E138" s="216"/>
      <c r="F138" s="162" t="s">
        <v>78</v>
      </c>
      <c r="G138" s="95">
        <v>12</v>
      </c>
      <c r="H138" s="93">
        <v>0.33300000000000002</v>
      </c>
      <c r="I138" s="216"/>
      <c r="J138" s="127" t="s">
        <v>73</v>
      </c>
      <c r="K138" s="96">
        <f t="shared" si="6"/>
        <v>-0.33300000000000002</v>
      </c>
      <c r="L138" s="96">
        <f t="shared" si="7"/>
        <v>0</v>
      </c>
      <c r="M138" s="116">
        <f t="shared" si="8"/>
        <v>-0.33300000000000002</v>
      </c>
    </row>
    <row r="139" spans="2:13" s="160" customFormat="1" ht="14.4" x14ac:dyDescent="0.3">
      <c r="B139" s="233">
        <v>45</v>
      </c>
      <c r="C139" s="229">
        <v>46200</v>
      </c>
      <c r="D139" s="230" t="s">
        <v>106</v>
      </c>
      <c r="E139" s="231" t="s">
        <v>180</v>
      </c>
      <c r="F139" s="162" t="s">
        <v>65</v>
      </c>
      <c r="G139" s="95">
        <v>6.6</v>
      </c>
      <c r="H139" s="93">
        <v>0.33300000000000002</v>
      </c>
      <c r="I139" s="215" t="s">
        <v>78</v>
      </c>
      <c r="J139" s="127" t="s">
        <v>73</v>
      </c>
      <c r="K139" s="96">
        <f t="shared" si="6"/>
        <v>-0.33300000000000002</v>
      </c>
      <c r="L139" s="96">
        <f t="shared" si="7"/>
        <v>0</v>
      </c>
      <c r="M139" s="116">
        <f t="shared" si="8"/>
        <v>-0.33300000000000002</v>
      </c>
    </row>
    <row r="140" spans="2:13" s="160" customFormat="1" ht="14.4" x14ac:dyDescent="0.3">
      <c r="B140" s="234"/>
      <c r="C140" s="224"/>
      <c r="D140" s="226"/>
      <c r="E140" s="216"/>
      <c r="F140" s="162" t="s">
        <v>66</v>
      </c>
      <c r="G140" s="95">
        <v>8.6</v>
      </c>
      <c r="H140" s="93">
        <v>0.33300000000000002</v>
      </c>
      <c r="I140" s="216"/>
      <c r="J140" s="127" t="s">
        <v>73</v>
      </c>
      <c r="K140" s="96">
        <f t="shared" si="6"/>
        <v>-0.33300000000000002</v>
      </c>
      <c r="L140" s="96">
        <f t="shared" si="7"/>
        <v>0</v>
      </c>
      <c r="M140" s="116">
        <f t="shared" si="8"/>
        <v>-0.33300000000000002</v>
      </c>
    </row>
    <row r="141" spans="2:13" s="160" customFormat="1" ht="14.4" x14ac:dyDescent="0.3">
      <c r="B141" s="235"/>
      <c r="C141" s="224"/>
      <c r="D141" s="226"/>
      <c r="E141" s="216"/>
      <c r="F141" s="162" t="s">
        <v>78</v>
      </c>
      <c r="G141" s="95">
        <v>10.5</v>
      </c>
      <c r="H141" s="93">
        <v>0.33300000000000002</v>
      </c>
      <c r="I141" s="216"/>
      <c r="J141" s="127" t="s">
        <v>61</v>
      </c>
      <c r="K141" s="96">
        <f t="shared" si="6"/>
        <v>3.1635</v>
      </c>
      <c r="L141" s="96">
        <f t="shared" si="7"/>
        <v>6.3269999999999993E-2</v>
      </c>
      <c r="M141" s="116">
        <f t="shared" si="8"/>
        <v>3.1002299999999998</v>
      </c>
    </row>
    <row r="142" spans="2:13" s="160" customFormat="1" ht="14.4" x14ac:dyDescent="0.3">
      <c r="B142" s="233">
        <v>46</v>
      </c>
      <c r="C142" s="229">
        <v>46200</v>
      </c>
      <c r="D142" s="230" t="s">
        <v>106</v>
      </c>
      <c r="E142" s="231" t="s">
        <v>144</v>
      </c>
      <c r="F142" s="162" t="s">
        <v>86</v>
      </c>
      <c r="G142" s="95">
        <v>7.6</v>
      </c>
      <c r="H142" s="93">
        <v>0.33300000000000002</v>
      </c>
      <c r="I142" s="215" t="s">
        <v>86</v>
      </c>
      <c r="J142" s="127" t="s">
        <v>61</v>
      </c>
      <c r="K142" s="96">
        <f t="shared" si="6"/>
        <v>2.1978</v>
      </c>
      <c r="L142" s="96">
        <f t="shared" si="7"/>
        <v>4.3956000000000002E-2</v>
      </c>
      <c r="M142" s="116">
        <f t="shared" si="8"/>
        <v>2.1538439999999999</v>
      </c>
    </row>
    <row r="143" spans="2:13" s="160" customFormat="1" ht="14.4" x14ac:dyDescent="0.3">
      <c r="B143" s="234"/>
      <c r="C143" s="224"/>
      <c r="D143" s="226"/>
      <c r="E143" s="216"/>
      <c r="F143" s="162" t="s">
        <v>174</v>
      </c>
      <c r="G143" s="95">
        <v>7.6</v>
      </c>
      <c r="H143" s="93">
        <v>0.33300000000000002</v>
      </c>
      <c r="I143" s="216"/>
      <c r="J143" s="127" t="s">
        <v>73</v>
      </c>
      <c r="K143" s="96">
        <f t="shared" si="6"/>
        <v>-0.33300000000000002</v>
      </c>
      <c r="L143" s="96">
        <f t="shared" si="7"/>
        <v>0</v>
      </c>
      <c r="M143" s="116">
        <f t="shared" si="8"/>
        <v>-0.33300000000000002</v>
      </c>
    </row>
    <row r="144" spans="2:13" s="160" customFormat="1" ht="14.4" x14ac:dyDescent="0.3">
      <c r="B144" s="235"/>
      <c r="C144" s="224"/>
      <c r="D144" s="226"/>
      <c r="E144" s="216"/>
      <c r="F144" s="162" t="s">
        <v>188</v>
      </c>
      <c r="G144" s="95">
        <v>10</v>
      </c>
      <c r="H144" s="93">
        <v>0.33300000000000002</v>
      </c>
      <c r="I144" s="216"/>
      <c r="J144" s="127" t="s">
        <v>73</v>
      </c>
      <c r="K144" s="96">
        <f t="shared" si="6"/>
        <v>-0.33300000000000002</v>
      </c>
      <c r="L144" s="96">
        <f t="shared" si="7"/>
        <v>0</v>
      </c>
      <c r="M144" s="116">
        <f t="shared" si="8"/>
        <v>-0.33300000000000002</v>
      </c>
    </row>
    <row r="145" spans="2:13" s="160" customFormat="1" ht="14.4" x14ac:dyDescent="0.3">
      <c r="B145" s="233">
        <v>47</v>
      </c>
      <c r="C145" s="229">
        <v>46201</v>
      </c>
      <c r="D145" s="230" t="s">
        <v>106</v>
      </c>
      <c r="E145" s="231" t="s">
        <v>182</v>
      </c>
      <c r="F145" s="162" t="s">
        <v>77</v>
      </c>
      <c r="G145" s="95">
        <v>8.1999999999999993</v>
      </c>
      <c r="H145" s="93">
        <v>0.33300000000000002</v>
      </c>
      <c r="I145" s="215" t="s">
        <v>132</v>
      </c>
      <c r="J145" s="127" t="s">
        <v>73</v>
      </c>
      <c r="K145" s="96">
        <f t="shared" si="6"/>
        <v>-0.33300000000000002</v>
      </c>
      <c r="L145" s="96">
        <f t="shared" si="7"/>
        <v>0</v>
      </c>
      <c r="M145" s="116">
        <f t="shared" si="8"/>
        <v>-0.33300000000000002</v>
      </c>
    </row>
    <row r="146" spans="2:13" s="160" customFormat="1" ht="14.4" x14ac:dyDescent="0.3">
      <c r="B146" s="234"/>
      <c r="C146" s="224"/>
      <c r="D146" s="226"/>
      <c r="E146" s="216"/>
      <c r="F146" s="162" t="s">
        <v>80</v>
      </c>
      <c r="G146" s="95">
        <v>9.8000000000000007</v>
      </c>
      <c r="H146" s="93">
        <v>0.33300000000000002</v>
      </c>
      <c r="I146" s="216"/>
      <c r="J146" s="127" t="s">
        <v>73</v>
      </c>
      <c r="K146" s="96">
        <f t="shared" si="6"/>
        <v>-0.33300000000000002</v>
      </c>
      <c r="L146" s="96">
        <f t="shared" si="7"/>
        <v>0</v>
      </c>
      <c r="M146" s="116">
        <f t="shared" si="8"/>
        <v>-0.33300000000000002</v>
      </c>
    </row>
    <row r="147" spans="2:13" s="160" customFormat="1" ht="14.4" x14ac:dyDescent="0.3">
      <c r="B147" s="235"/>
      <c r="C147" s="224"/>
      <c r="D147" s="226"/>
      <c r="E147" s="216"/>
      <c r="F147" s="162" t="s">
        <v>79</v>
      </c>
      <c r="G147" s="95">
        <v>16.5</v>
      </c>
      <c r="H147" s="93">
        <v>0.33300000000000002</v>
      </c>
      <c r="I147" s="216"/>
      <c r="J147" s="127" t="s">
        <v>73</v>
      </c>
      <c r="K147" s="96">
        <f t="shared" si="6"/>
        <v>-0.33300000000000002</v>
      </c>
      <c r="L147" s="96">
        <f t="shared" si="7"/>
        <v>0</v>
      </c>
      <c r="M147" s="116">
        <f t="shared" si="8"/>
        <v>-0.33300000000000002</v>
      </c>
    </row>
    <row r="148" spans="2:13" s="160" customFormat="1" ht="14.4" x14ac:dyDescent="0.3">
      <c r="B148" s="233">
        <v>48</v>
      </c>
      <c r="C148" s="229">
        <v>46201</v>
      </c>
      <c r="D148" s="230" t="s">
        <v>189</v>
      </c>
      <c r="E148" s="231" t="s">
        <v>147</v>
      </c>
      <c r="F148" s="162" t="s">
        <v>72</v>
      </c>
      <c r="G148" s="95">
        <v>6.6</v>
      </c>
      <c r="H148" s="93">
        <v>0.33300000000000002</v>
      </c>
      <c r="I148" s="215" t="s">
        <v>72</v>
      </c>
      <c r="J148" s="127" t="s">
        <v>61</v>
      </c>
      <c r="K148" s="96">
        <f t="shared" si="6"/>
        <v>1.8648</v>
      </c>
      <c r="L148" s="96">
        <f t="shared" si="7"/>
        <v>3.7296000000000003E-2</v>
      </c>
      <c r="M148" s="116">
        <f t="shared" si="8"/>
        <v>1.827504</v>
      </c>
    </row>
    <row r="149" spans="2:13" s="160" customFormat="1" ht="14.4" x14ac:dyDescent="0.3">
      <c r="B149" s="234"/>
      <c r="C149" s="224"/>
      <c r="D149" s="226"/>
      <c r="E149" s="216"/>
      <c r="F149" s="162" t="s">
        <v>86</v>
      </c>
      <c r="G149" s="95">
        <v>8.1999999999999993</v>
      </c>
      <c r="H149" s="93">
        <v>0.33300000000000002</v>
      </c>
      <c r="I149" s="216"/>
      <c r="J149" s="127" t="s">
        <v>73</v>
      </c>
      <c r="K149" s="96">
        <f t="shared" si="6"/>
        <v>-0.33300000000000002</v>
      </c>
      <c r="L149" s="96">
        <f t="shared" si="7"/>
        <v>0</v>
      </c>
      <c r="M149" s="116">
        <f t="shared" si="8"/>
        <v>-0.33300000000000002</v>
      </c>
    </row>
    <row r="150" spans="2:13" s="160" customFormat="1" ht="14.4" x14ac:dyDescent="0.3">
      <c r="B150" s="235"/>
      <c r="C150" s="224"/>
      <c r="D150" s="226"/>
      <c r="E150" s="216"/>
      <c r="F150" s="162" t="s">
        <v>80</v>
      </c>
      <c r="G150" s="95">
        <v>10</v>
      </c>
      <c r="H150" s="93">
        <v>0.33300000000000002</v>
      </c>
      <c r="I150" s="216"/>
      <c r="J150" s="127" t="s">
        <v>73</v>
      </c>
      <c r="K150" s="96">
        <f t="shared" si="6"/>
        <v>-0.33300000000000002</v>
      </c>
      <c r="L150" s="96">
        <f t="shared" si="7"/>
        <v>0</v>
      </c>
      <c r="M150" s="116">
        <f t="shared" si="8"/>
        <v>-0.33300000000000002</v>
      </c>
    </row>
    <row r="151" spans="2:13" s="160" customFormat="1" ht="14.4" x14ac:dyDescent="0.3">
      <c r="B151" s="233">
        <v>49</v>
      </c>
      <c r="C151" s="229">
        <v>46202</v>
      </c>
      <c r="D151" s="230" t="s">
        <v>189</v>
      </c>
      <c r="E151" s="231" t="s">
        <v>149</v>
      </c>
      <c r="F151" s="162" t="s">
        <v>77</v>
      </c>
      <c r="G151" s="95">
        <v>7.8</v>
      </c>
      <c r="H151" s="93">
        <v>0.33300000000000002</v>
      </c>
      <c r="I151" s="215" t="s">
        <v>78</v>
      </c>
      <c r="J151" s="127" t="s">
        <v>73</v>
      </c>
      <c r="K151" s="96">
        <f t="shared" si="6"/>
        <v>-0.33300000000000002</v>
      </c>
      <c r="L151" s="96">
        <f t="shared" si="7"/>
        <v>0</v>
      </c>
      <c r="M151" s="116">
        <f t="shared" si="8"/>
        <v>-0.33300000000000002</v>
      </c>
    </row>
    <row r="152" spans="2:13" s="160" customFormat="1" ht="14.4" x14ac:dyDescent="0.3">
      <c r="B152" s="234"/>
      <c r="C152" s="224"/>
      <c r="D152" s="226"/>
      <c r="E152" s="216"/>
      <c r="F152" s="162" t="s">
        <v>78</v>
      </c>
      <c r="G152" s="95">
        <v>9.6</v>
      </c>
      <c r="H152" s="93">
        <v>0.33300000000000002</v>
      </c>
      <c r="I152" s="216"/>
      <c r="J152" s="127" t="s">
        <v>61</v>
      </c>
      <c r="K152" s="96">
        <f t="shared" si="6"/>
        <v>2.8637999999999999</v>
      </c>
      <c r="L152" s="96">
        <f t="shared" si="7"/>
        <v>5.7276000000000001E-2</v>
      </c>
      <c r="M152" s="116">
        <f t="shared" si="8"/>
        <v>2.806524</v>
      </c>
    </row>
    <row r="153" spans="2:13" s="160" customFormat="1" ht="14.4" x14ac:dyDescent="0.3">
      <c r="B153" s="235"/>
      <c r="C153" s="224"/>
      <c r="D153" s="226"/>
      <c r="E153" s="216"/>
      <c r="F153" s="162" t="s">
        <v>79</v>
      </c>
      <c r="G153" s="95">
        <v>22</v>
      </c>
      <c r="H153" s="93">
        <v>0.33300000000000002</v>
      </c>
      <c r="I153" s="216"/>
      <c r="J153" s="127" t="s">
        <v>73</v>
      </c>
      <c r="K153" s="96">
        <f t="shared" si="6"/>
        <v>-0.33300000000000002</v>
      </c>
      <c r="L153" s="96">
        <f t="shared" si="7"/>
        <v>0</v>
      </c>
      <c r="M153" s="116">
        <f t="shared" si="8"/>
        <v>-0.33300000000000002</v>
      </c>
    </row>
    <row r="154" spans="2:13" s="160" customFormat="1" ht="14.4" x14ac:dyDescent="0.3">
      <c r="B154" s="233">
        <v>50</v>
      </c>
      <c r="C154" s="229">
        <v>46202</v>
      </c>
      <c r="D154" s="230" t="s">
        <v>189</v>
      </c>
      <c r="E154" s="231" t="s">
        <v>183</v>
      </c>
      <c r="F154" s="162" t="s">
        <v>66</v>
      </c>
      <c r="G154" s="95">
        <v>7.6</v>
      </c>
      <c r="H154" s="93">
        <v>0.33300000000000002</v>
      </c>
      <c r="I154" s="215" t="s">
        <v>77</v>
      </c>
      <c r="J154" s="127" t="s">
        <v>73</v>
      </c>
      <c r="K154" s="96">
        <f t="shared" si="6"/>
        <v>-0.33300000000000002</v>
      </c>
      <c r="L154" s="96">
        <f t="shared" si="7"/>
        <v>0</v>
      </c>
      <c r="M154" s="116">
        <f t="shared" si="8"/>
        <v>-0.33300000000000002</v>
      </c>
    </row>
    <row r="155" spans="2:13" s="160" customFormat="1" ht="14.4" x14ac:dyDescent="0.3">
      <c r="B155" s="234"/>
      <c r="C155" s="224"/>
      <c r="D155" s="226"/>
      <c r="E155" s="216"/>
      <c r="F155" s="162" t="s">
        <v>67</v>
      </c>
      <c r="G155" s="95">
        <v>10</v>
      </c>
      <c r="H155" s="93">
        <v>0.33300000000000002</v>
      </c>
      <c r="I155" s="216"/>
      <c r="J155" s="127" t="s">
        <v>73</v>
      </c>
      <c r="K155" s="96">
        <f t="shared" si="6"/>
        <v>-0.33300000000000002</v>
      </c>
      <c r="L155" s="96">
        <f t="shared" si="7"/>
        <v>0</v>
      </c>
      <c r="M155" s="116">
        <f t="shared" si="8"/>
        <v>-0.33300000000000002</v>
      </c>
    </row>
    <row r="156" spans="2:13" s="160" customFormat="1" ht="14.4" x14ac:dyDescent="0.3">
      <c r="B156" s="235"/>
      <c r="C156" s="224"/>
      <c r="D156" s="226"/>
      <c r="E156" s="216"/>
      <c r="F156" s="162" t="s">
        <v>187</v>
      </c>
      <c r="G156" s="95">
        <v>19</v>
      </c>
      <c r="H156" s="93">
        <v>0.33300000000000002</v>
      </c>
      <c r="I156" s="216"/>
      <c r="J156" s="127" t="s">
        <v>73</v>
      </c>
      <c r="K156" s="96">
        <f t="shared" si="6"/>
        <v>-0.33300000000000002</v>
      </c>
      <c r="L156" s="96">
        <f t="shared" si="7"/>
        <v>0</v>
      </c>
      <c r="M156" s="116">
        <f t="shared" si="8"/>
        <v>-0.33300000000000002</v>
      </c>
    </row>
    <row r="157" spans="2:13" s="160" customFormat="1" ht="14.4" x14ac:dyDescent="0.3">
      <c r="B157" s="233">
        <v>51</v>
      </c>
      <c r="C157" s="229">
        <v>46203</v>
      </c>
      <c r="D157" s="230" t="s">
        <v>189</v>
      </c>
      <c r="E157" s="231" t="s">
        <v>184</v>
      </c>
      <c r="F157" s="162" t="s">
        <v>77</v>
      </c>
      <c r="G157" s="95">
        <v>6.6</v>
      </c>
      <c r="H157" s="93">
        <v>0.33300000000000002</v>
      </c>
      <c r="I157" s="215" t="s">
        <v>77</v>
      </c>
      <c r="J157" s="127" t="s">
        <v>61</v>
      </c>
      <c r="K157" s="96">
        <f t="shared" si="6"/>
        <v>1.8648</v>
      </c>
      <c r="L157" s="96">
        <f t="shared" si="7"/>
        <v>3.7296000000000003E-2</v>
      </c>
      <c r="M157" s="116">
        <f t="shared" si="8"/>
        <v>1.827504</v>
      </c>
    </row>
    <row r="158" spans="2:13" s="160" customFormat="1" ht="14.4" x14ac:dyDescent="0.3">
      <c r="B158" s="234"/>
      <c r="C158" s="224"/>
      <c r="D158" s="226"/>
      <c r="E158" s="216"/>
      <c r="F158" s="162" t="s">
        <v>78</v>
      </c>
      <c r="G158" s="95">
        <v>11</v>
      </c>
      <c r="H158" s="93">
        <v>0.33300000000000002</v>
      </c>
      <c r="I158" s="216"/>
      <c r="J158" s="127" t="s">
        <v>73</v>
      </c>
      <c r="K158" s="96">
        <f t="shared" si="6"/>
        <v>-0.33300000000000002</v>
      </c>
      <c r="L158" s="96">
        <f t="shared" si="7"/>
        <v>0</v>
      </c>
      <c r="M158" s="116">
        <f t="shared" si="8"/>
        <v>-0.33300000000000002</v>
      </c>
    </row>
    <row r="159" spans="2:13" s="160" customFormat="1" ht="14.4" x14ac:dyDescent="0.3">
      <c r="B159" s="235"/>
      <c r="C159" s="224"/>
      <c r="D159" s="226"/>
      <c r="E159" s="216"/>
      <c r="F159" s="162" t="s">
        <v>79</v>
      </c>
      <c r="G159" s="95">
        <v>17.5</v>
      </c>
      <c r="H159" s="93">
        <v>0.33300000000000002</v>
      </c>
      <c r="I159" s="216"/>
      <c r="J159" s="127" t="s">
        <v>73</v>
      </c>
      <c r="K159" s="96">
        <f t="shared" si="6"/>
        <v>-0.33300000000000002</v>
      </c>
      <c r="L159" s="96">
        <f t="shared" si="7"/>
        <v>0</v>
      </c>
      <c r="M159" s="116">
        <f t="shared" si="8"/>
        <v>-0.33300000000000002</v>
      </c>
    </row>
    <row r="160" spans="2:13" s="160" customFormat="1" ht="14.4" x14ac:dyDescent="0.3">
      <c r="B160" s="233">
        <v>52</v>
      </c>
      <c r="C160" s="229">
        <v>46203</v>
      </c>
      <c r="D160" s="230" t="s">
        <v>189</v>
      </c>
      <c r="E160" s="231" t="s">
        <v>150</v>
      </c>
      <c r="F160" s="162" t="s">
        <v>77</v>
      </c>
      <c r="G160" s="95">
        <v>7.2</v>
      </c>
      <c r="H160" s="93">
        <v>0.33300000000000002</v>
      </c>
      <c r="I160" s="215" t="s">
        <v>80</v>
      </c>
      <c r="J160" s="127" t="s">
        <v>73</v>
      </c>
      <c r="K160" s="96">
        <f t="shared" si="6"/>
        <v>-0.33300000000000002</v>
      </c>
      <c r="L160" s="96">
        <f t="shared" si="7"/>
        <v>0</v>
      </c>
      <c r="M160" s="116">
        <f t="shared" si="8"/>
        <v>-0.33300000000000002</v>
      </c>
    </row>
    <row r="161" spans="2:13" s="160" customFormat="1" ht="14.4" x14ac:dyDescent="0.3">
      <c r="B161" s="234"/>
      <c r="C161" s="224"/>
      <c r="D161" s="226"/>
      <c r="E161" s="216"/>
      <c r="F161" s="162" t="s">
        <v>80</v>
      </c>
      <c r="G161" s="95">
        <v>10</v>
      </c>
      <c r="H161" s="93">
        <v>0.33300000000000002</v>
      </c>
      <c r="I161" s="216"/>
      <c r="J161" s="127" t="s">
        <v>61</v>
      </c>
      <c r="K161" s="96">
        <f t="shared" si="6"/>
        <v>2.9970000000000003</v>
      </c>
      <c r="L161" s="96">
        <f t="shared" si="7"/>
        <v>5.9940000000000007E-2</v>
      </c>
      <c r="M161" s="116">
        <f t="shared" si="8"/>
        <v>2.9370600000000002</v>
      </c>
    </row>
    <row r="162" spans="2:13" s="160" customFormat="1" ht="14.4" x14ac:dyDescent="0.3">
      <c r="B162" s="235"/>
      <c r="C162" s="224"/>
      <c r="D162" s="226"/>
      <c r="E162" s="216"/>
      <c r="F162" s="162" t="s">
        <v>79</v>
      </c>
      <c r="G162" s="95">
        <v>16</v>
      </c>
      <c r="H162" s="93">
        <v>0.33300000000000002</v>
      </c>
      <c r="I162" s="216"/>
      <c r="J162" s="127" t="s">
        <v>73</v>
      </c>
      <c r="K162" s="96">
        <f t="shared" si="6"/>
        <v>-0.33300000000000002</v>
      </c>
      <c r="L162" s="96">
        <f t="shared" si="7"/>
        <v>0</v>
      </c>
      <c r="M162" s="116">
        <f t="shared" si="8"/>
        <v>-0.33300000000000002</v>
      </c>
    </row>
    <row r="163" spans="2:13" ht="16.2" thickBot="1" x14ac:dyDescent="0.35">
      <c r="B163" s="148"/>
      <c r="C163" s="97"/>
      <c r="D163" s="108"/>
      <c r="E163" s="98"/>
      <c r="F163" s="99" t="s">
        <v>26</v>
      </c>
      <c r="G163" s="100"/>
      <c r="H163" s="101">
        <f>SUM(H7:H162)</f>
        <v>50.948999999999842</v>
      </c>
      <c r="I163" s="102" t="s">
        <v>27</v>
      </c>
      <c r="J163" s="103" t="s">
        <v>11</v>
      </c>
      <c r="K163" s="104">
        <f>SUM(K7:K162)</f>
        <v>24.209100000000024</v>
      </c>
      <c r="L163" s="104">
        <f>SUM(L7:L162)</f>
        <v>1.3433220000000003</v>
      </c>
      <c r="M163" s="105">
        <f>K163-L163</f>
        <v>22.865778000000024</v>
      </c>
    </row>
    <row r="164" spans="2:13" x14ac:dyDescent="0.3">
      <c r="C164" s="58"/>
      <c r="D164" s="109"/>
      <c r="E164" s="59"/>
      <c r="F164" s="90"/>
      <c r="G164" s="106"/>
      <c r="H164" s="106"/>
      <c r="I164" s="90"/>
      <c r="K164" s="106"/>
      <c r="L164" s="106"/>
      <c r="M164" s="107"/>
    </row>
    <row r="165" spans="2:13" x14ac:dyDescent="0.3">
      <c r="C165" s="58"/>
      <c r="D165" s="109"/>
      <c r="E165" s="59"/>
      <c r="F165" s="90"/>
      <c r="G165" s="106"/>
      <c r="H165" s="106"/>
      <c r="I165" s="90"/>
      <c r="K165" s="106"/>
      <c r="L165" s="106"/>
      <c r="M165" s="107"/>
    </row>
    <row r="166" spans="2:13" ht="8.25" customHeight="1" x14ac:dyDescent="0.3"/>
  </sheetData>
  <mergeCells count="265">
    <mergeCell ref="B160:B162"/>
    <mergeCell ref="C160:C162"/>
    <mergeCell ref="D160:D162"/>
    <mergeCell ref="E160:E162"/>
    <mergeCell ref="I160:I162"/>
    <mergeCell ref="B154:B156"/>
    <mergeCell ref="C154:C156"/>
    <mergeCell ref="D154:D156"/>
    <mergeCell ref="E154:E156"/>
    <mergeCell ref="I154:I156"/>
    <mergeCell ref="B157:B159"/>
    <mergeCell ref="C157:C159"/>
    <mergeCell ref="D157:D159"/>
    <mergeCell ref="E157:E159"/>
    <mergeCell ref="I157:I159"/>
    <mergeCell ref="B148:B150"/>
    <mergeCell ref="C148:C150"/>
    <mergeCell ref="D148:D150"/>
    <mergeCell ref="E148:E150"/>
    <mergeCell ref="I148:I150"/>
    <mergeCell ref="B151:B153"/>
    <mergeCell ref="C151:C153"/>
    <mergeCell ref="D151:D153"/>
    <mergeCell ref="E151:E153"/>
    <mergeCell ref="I151:I153"/>
    <mergeCell ref="B142:B144"/>
    <mergeCell ref="C142:C144"/>
    <mergeCell ref="D142:D144"/>
    <mergeCell ref="E142:E144"/>
    <mergeCell ref="I142:I144"/>
    <mergeCell ref="B145:B147"/>
    <mergeCell ref="C145:C147"/>
    <mergeCell ref="D145:D147"/>
    <mergeCell ref="E145:E147"/>
    <mergeCell ref="I145:I147"/>
    <mergeCell ref="B136:B138"/>
    <mergeCell ref="C136:C138"/>
    <mergeCell ref="D136:D138"/>
    <mergeCell ref="E136:E138"/>
    <mergeCell ref="I136:I138"/>
    <mergeCell ref="B139:B141"/>
    <mergeCell ref="C139:C141"/>
    <mergeCell ref="D139:D141"/>
    <mergeCell ref="E139:E141"/>
    <mergeCell ref="I139:I141"/>
    <mergeCell ref="C133:C135"/>
    <mergeCell ref="D133:D135"/>
    <mergeCell ref="E133:E135"/>
    <mergeCell ref="I133:I135"/>
    <mergeCell ref="C127:C129"/>
    <mergeCell ref="D127:D129"/>
    <mergeCell ref="E127:E129"/>
    <mergeCell ref="I127:I129"/>
    <mergeCell ref="B130:B132"/>
    <mergeCell ref="C130:C132"/>
    <mergeCell ref="D130:D132"/>
    <mergeCell ref="E130:E132"/>
    <mergeCell ref="I130:I132"/>
    <mergeCell ref="B127:B129"/>
    <mergeCell ref="B133:B135"/>
    <mergeCell ref="C121:C123"/>
    <mergeCell ref="D121:D123"/>
    <mergeCell ref="E121:E123"/>
    <mergeCell ref="I121:I123"/>
    <mergeCell ref="B124:B126"/>
    <mergeCell ref="C124:C126"/>
    <mergeCell ref="D124:D126"/>
    <mergeCell ref="E124:E126"/>
    <mergeCell ref="I124:I126"/>
    <mergeCell ref="B121:B123"/>
    <mergeCell ref="C115:C117"/>
    <mergeCell ref="D115:D117"/>
    <mergeCell ref="E115:E117"/>
    <mergeCell ref="I115:I117"/>
    <mergeCell ref="B118:B120"/>
    <mergeCell ref="C118:C120"/>
    <mergeCell ref="D118:D120"/>
    <mergeCell ref="E118:E120"/>
    <mergeCell ref="I118:I120"/>
    <mergeCell ref="B115:B117"/>
    <mergeCell ref="C109:C111"/>
    <mergeCell ref="D109:D111"/>
    <mergeCell ref="E109:E111"/>
    <mergeCell ref="I109:I111"/>
    <mergeCell ref="B112:B114"/>
    <mergeCell ref="C112:C114"/>
    <mergeCell ref="D112:D114"/>
    <mergeCell ref="E112:E114"/>
    <mergeCell ref="I112:I114"/>
    <mergeCell ref="B109:B111"/>
    <mergeCell ref="C103:C105"/>
    <mergeCell ref="D103:D105"/>
    <mergeCell ref="E103:E105"/>
    <mergeCell ref="I103:I105"/>
    <mergeCell ref="B106:B108"/>
    <mergeCell ref="C106:C108"/>
    <mergeCell ref="D106:D108"/>
    <mergeCell ref="E106:E108"/>
    <mergeCell ref="I106:I108"/>
    <mergeCell ref="B103:B105"/>
    <mergeCell ref="C97:C99"/>
    <mergeCell ref="D97:D99"/>
    <mergeCell ref="E97:E99"/>
    <mergeCell ref="I97:I99"/>
    <mergeCell ref="B100:B102"/>
    <mergeCell ref="C100:C102"/>
    <mergeCell ref="D100:D102"/>
    <mergeCell ref="E100:E102"/>
    <mergeCell ref="I100:I102"/>
    <mergeCell ref="B97:B99"/>
    <mergeCell ref="B82:B84"/>
    <mergeCell ref="B85:B87"/>
    <mergeCell ref="B88:B90"/>
    <mergeCell ref="B91:B93"/>
    <mergeCell ref="B94:B96"/>
    <mergeCell ref="B55:B57"/>
    <mergeCell ref="B58:B60"/>
    <mergeCell ref="B61:B63"/>
    <mergeCell ref="B64:B66"/>
    <mergeCell ref="B67:B69"/>
    <mergeCell ref="B70:B72"/>
    <mergeCell ref="B73:B75"/>
    <mergeCell ref="B76:B78"/>
    <mergeCell ref="B79:B81"/>
    <mergeCell ref="B28:B30"/>
    <mergeCell ref="B31:B33"/>
    <mergeCell ref="B34:B36"/>
    <mergeCell ref="B37:B39"/>
    <mergeCell ref="B40:B42"/>
    <mergeCell ref="B43:B45"/>
    <mergeCell ref="B46:B48"/>
    <mergeCell ref="B49:B51"/>
    <mergeCell ref="B52:B54"/>
    <mergeCell ref="C82:C84"/>
    <mergeCell ref="D82:D84"/>
    <mergeCell ref="E82:E84"/>
    <mergeCell ref="I82:I84"/>
    <mergeCell ref="C85:C87"/>
    <mergeCell ref="D85:D87"/>
    <mergeCell ref="E85:E87"/>
    <mergeCell ref="I85:I87"/>
    <mergeCell ref="C94:C96"/>
    <mergeCell ref="D94:D96"/>
    <mergeCell ref="E94:E96"/>
    <mergeCell ref="I94:I96"/>
    <mergeCell ref="C91:C93"/>
    <mergeCell ref="D91:D93"/>
    <mergeCell ref="E91:E93"/>
    <mergeCell ref="I91:I93"/>
    <mergeCell ref="C88:C90"/>
    <mergeCell ref="D88:D90"/>
    <mergeCell ref="E88:E90"/>
    <mergeCell ref="I88:I90"/>
    <mergeCell ref="C79:C81"/>
    <mergeCell ref="D79:D81"/>
    <mergeCell ref="E79:E81"/>
    <mergeCell ref="I79:I81"/>
    <mergeCell ref="C76:C78"/>
    <mergeCell ref="D76:D78"/>
    <mergeCell ref="E76:E78"/>
    <mergeCell ref="I76:I78"/>
    <mergeCell ref="C70:C72"/>
    <mergeCell ref="D70:D72"/>
    <mergeCell ref="E70:E72"/>
    <mergeCell ref="I70:I72"/>
    <mergeCell ref="C73:C75"/>
    <mergeCell ref="D73:D75"/>
    <mergeCell ref="E73:E75"/>
    <mergeCell ref="I73:I75"/>
    <mergeCell ref="C58:C60"/>
    <mergeCell ref="D58:D60"/>
    <mergeCell ref="E58:E60"/>
    <mergeCell ref="I58:I60"/>
    <mergeCell ref="C67:C69"/>
    <mergeCell ref="D67:D69"/>
    <mergeCell ref="E67:E69"/>
    <mergeCell ref="I67:I69"/>
    <mergeCell ref="C61:C63"/>
    <mergeCell ref="D61:D63"/>
    <mergeCell ref="E61:E63"/>
    <mergeCell ref="I61:I63"/>
    <mergeCell ref="C64:C66"/>
    <mergeCell ref="D64:D66"/>
    <mergeCell ref="E64:E66"/>
    <mergeCell ref="I64:I66"/>
    <mergeCell ref="C52:C54"/>
    <mergeCell ref="D52:D54"/>
    <mergeCell ref="E52:E54"/>
    <mergeCell ref="I52:I54"/>
    <mergeCell ref="C55:C57"/>
    <mergeCell ref="D55:D57"/>
    <mergeCell ref="E55:E57"/>
    <mergeCell ref="I55:I57"/>
    <mergeCell ref="C46:C48"/>
    <mergeCell ref="D46:D48"/>
    <mergeCell ref="E46:E48"/>
    <mergeCell ref="I46:I48"/>
    <mergeCell ref="C49:C51"/>
    <mergeCell ref="D49:D51"/>
    <mergeCell ref="E49:E51"/>
    <mergeCell ref="I49:I51"/>
    <mergeCell ref="C43:C45"/>
    <mergeCell ref="D43:D45"/>
    <mergeCell ref="E43:E45"/>
    <mergeCell ref="I43:I45"/>
    <mergeCell ref="C34:C36"/>
    <mergeCell ref="D34:D36"/>
    <mergeCell ref="E34:E36"/>
    <mergeCell ref="I34:I36"/>
    <mergeCell ref="C37:C39"/>
    <mergeCell ref="D37:D39"/>
    <mergeCell ref="E37:E39"/>
    <mergeCell ref="I37:I39"/>
    <mergeCell ref="C28:C30"/>
    <mergeCell ref="D28:D30"/>
    <mergeCell ref="E28:E30"/>
    <mergeCell ref="I28:I30"/>
    <mergeCell ref="C22:C24"/>
    <mergeCell ref="D22:D24"/>
    <mergeCell ref="E22:E24"/>
    <mergeCell ref="I22:I24"/>
    <mergeCell ref="C40:C42"/>
    <mergeCell ref="D40:D42"/>
    <mergeCell ref="E40:E42"/>
    <mergeCell ref="I40:I42"/>
    <mergeCell ref="C31:C33"/>
    <mergeCell ref="D31:D33"/>
    <mergeCell ref="E31:E33"/>
    <mergeCell ref="I31:I33"/>
    <mergeCell ref="C19:C21"/>
    <mergeCell ref="D19:D21"/>
    <mergeCell ref="E19:E21"/>
    <mergeCell ref="I19:I21"/>
    <mergeCell ref="B2:E4"/>
    <mergeCell ref="C25:C27"/>
    <mergeCell ref="D25:D27"/>
    <mergeCell ref="E25:E27"/>
    <mergeCell ref="I25:I27"/>
    <mergeCell ref="B7:B9"/>
    <mergeCell ref="B10:B12"/>
    <mergeCell ref="B13:B15"/>
    <mergeCell ref="B16:B18"/>
    <mergeCell ref="B19:B21"/>
    <mergeCell ref="B22:B24"/>
    <mergeCell ref="B25:B27"/>
    <mergeCell ref="F2:F4"/>
    <mergeCell ref="C13:C15"/>
    <mergeCell ref="D13:D15"/>
    <mergeCell ref="E13:E15"/>
    <mergeCell ref="I13:I15"/>
    <mergeCell ref="C16:C18"/>
    <mergeCell ref="D16:D18"/>
    <mergeCell ref="E16:E18"/>
    <mergeCell ref="I16:I18"/>
    <mergeCell ref="K2:L2"/>
    <mergeCell ref="K3:L3"/>
    <mergeCell ref="K4:L4"/>
    <mergeCell ref="C7:C9"/>
    <mergeCell ref="D7:D9"/>
    <mergeCell ref="E7:E9"/>
    <mergeCell ref="I7:I9"/>
    <mergeCell ref="C10:C12"/>
    <mergeCell ref="D10:D12"/>
    <mergeCell ref="E10:E12"/>
    <mergeCell ref="I10:I12"/>
  </mergeCells>
  <phoneticPr fontId="29" type="noConversion"/>
  <conditionalFormatting sqref="J1 J5:J6">
    <cfRule type="cellIs" dxfId="5" priority="95" operator="equal">
      <formula>"L"</formula>
    </cfRule>
    <cfRule type="cellIs" dxfId="4" priority="96" operator="equal">
      <formula>"D"</formula>
    </cfRule>
  </conditionalFormatting>
  <conditionalFormatting sqref="J1 J5:J42 J163:J1048576">
    <cfRule type="cellIs" dxfId="3" priority="97" operator="equal">
      <formula>"W"</formula>
    </cfRule>
  </conditionalFormatting>
  <conditionalFormatting sqref="J163:J1048576">
    <cfRule type="cellIs" dxfId="2" priority="83" operator="equal">
      <formula>"L"</formula>
    </cfRule>
    <cfRule type="cellIs" dxfId="1" priority="84" operator="equal">
      <formula>"D"</formula>
    </cfRule>
  </conditionalFormatting>
  <conditionalFormatting sqref="J43:J54 J56:J162">
    <cfRule type="cellIs" dxfId="0" priority="1" operator="equal">
      <formula>"W"</formula>
    </cfRule>
  </conditionalFormatting>
  <pageMargins left="0.7" right="0.7" top="0.75" bottom="0.75" header="0.3" footer="0.3"/>
  <pageSetup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D57"/>
  <sheetViews>
    <sheetView showGridLines="0" workbookViewId="0">
      <pane ySplit="2" topLeftCell="A3" activePane="bottomLeft" state="frozen"/>
      <selection pane="bottomLeft" activeCell="C57" sqref="C57"/>
    </sheetView>
  </sheetViews>
  <sheetFormatPr defaultRowHeight="14.4" x14ac:dyDescent="0.3"/>
  <cols>
    <col min="1" max="1" width="3.5546875" customWidth="1"/>
    <col min="3" max="3" width="12" customWidth="1"/>
    <col min="4" max="4" width="10.88671875" customWidth="1"/>
  </cols>
  <sheetData>
    <row r="2" spans="2:4" ht="25.2" x14ac:dyDescent="0.45">
      <c r="B2" s="47" t="s">
        <v>51</v>
      </c>
    </row>
    <row r="4" spans="2:4" ht="28.8" x14ac:dyDescent="0.3">
      <c r="B4" s="43" t="s">
        <v>46</v>
      </c>
      <c r="C4" s="126" t="s">
        <v>41</v>
      </c>
      <c r="D4" s="126" t="s">
        <v>48</v>
      </c>
    </row>
    <row r="5" spans="2:4" x14ac:dyDescent="0.3">
      <c r="B5" s="46">
        <v>0</v>
      </c>
      <c r="C5" s="44">
        <v>0</v>
      </c>
      <c r="D5" s="45">
        <v>0</v>
      </c>
    </row>
    <row r="6" spans="2:4" x14ac:dyDescent="0.3">
      <c r="B6" s="46">
        <v>1</v>
      </c>
      <c r="C6" s="44">
        <f>SUM('PXCS - Results'!M7:M9)</f>
        <v>-0.99900000000000011</v>
      </c>
      <c r="D6" s="45">
        <f>D5+C6</f>
        <v>-0.99900000000000011</v>
      </c>
    </row>
    <row r="7" spans="2:4" x14ac:dyDescent="0.3">
      <c r="B7" s="46">
        <v>2</v>
      </c>
      <c r="C7" s="44">
        <f>SUM('PXCS - Results'!M10:M12)</f>
        <v>1.2920400000000003</v>
      </c>
      <c r="D7" s="45">
        <f t="shared" ref="D7:D35" si="0">D6+C7</f>
        <v>0.29304000000000019</v>
      </c>
    </row>
    <row r="8" spans="2:4" x14ac:dyDescent="0.3">
      <c r="B8" s="46">
        <v>3</v>
      </c>
      <c r="C8" s="44">
        <f>SUM('PXCS - Results'!M13:M15)</f>
        <v>-0.99900000000000011</v>
      </c>
      <c r="D8" s="45">
        <f t="shared" si="0"/>
        <v>-0.70595999999999992</v>
      </c>
    </row>
    <row r="9" spans="2:4" x14ac:dyDescent="0.3">
      <c r="B9" s="46">
        <v>4</v>
      </c>
      <c r="C9" s="44">
        <f>SUM('PXCS - Results'!M16:M18)</f>
        <v>4.71861</v>
      </c>
      <c r="D9" s="45">
        <f t="shared" si="0"/>
        <v>4.0126499999999998</v>
      </c>
    </row>
    <row r="10" spans="2:4" x14ac:dyDescent="0.3">
      <c r="B10" s="46">
        <v>5</v>
      </c>
      <c r="C10" s="44">
        <f>SUM('PXCS - Results'!M19:M21)</f>
        <v>-0.99900000000000011</v>
      </c>
      <c r="D10" s="45">
        <f t="shared" si="0"/>
        <v>3.0136499999999997</v>
      </c>
    </row>
    <row r="11" spans="2:4" x14ac:dyDescent="0.3">
      <c r="B11" s="46">
        <v>6</v>
      </c>
      <c r="C11" s="44">
        <f>SUM('PXCS - Results'!M22:M24)</f>
        <v>-0.99900000000000011</v>
      </c>
      <c r="D11" s="45">
        <f t="shared" si="0"/>
        <v>2.0146499999999996</v>
      </c>
    </row>
    <row r="12" spans="2:4" x14ac:dyDescent="0.3">
      <c r="B12" s="46">
        <v>7</v>
      </c>
      <c r="C12" s="44">
        <f>SUM('PXCS - Results'!M25:M27)</f>
        <v>-0.99900000000000011</v>
      </c>
      <c r="D12" s="45">
        <f t="shared" si="0"/>
        <v>1.0156499999999995</v>
      </c>
    </row>
    <row r="13" spans="2:4" x14ac:dyDescent="0.3">
      <c r="B13" s="46">
        <v>8</v>
      </c>
      <c r="C13" s="44">
        <f>SUM('PXCS - Results'!M28:M30)</f>
        <v>2.2057920000000002</v>
      </c>
      <c r="D13" s="45">
        <f t="shared" si="0"/>
        <v>3.2214419999999997</v>
      </c>
    </row>
    <row r="14" spans="2:4" x14ac:dyDescent="0.3">
      <c r="B14" s="46">
        <v>9</v>
      </c>
      <c r="C14" s="44">
        <f>SUM('PXCS - Results'!M31:M33)</f>
        <v>1.8141839999999998</v>
      </c>
      <c r="D14" s="45">
        <f t="shared" si="0"/>
        <v>5.0356259999999997</v>
      </c>
    </row>
    <row r="15" spans="2:4" x14ac:dyDescent="0.3">
      <c r="B15" s="46">
        <v>10</v>
      </c>
      <c r="C15" s="44">
        <f>SUM('PXCS - Results'!M34:M36)</f>
        <v>0</v>
      </c>
      <c r="D15" s="45">
        <f t="shared" si="0"/>
        <v>5.0356259999999997</v>
      </c>
    </row>
    <row r="16" spans="2:4" x14ac:dyDescent="0.3">
      <c r="B16" s="46">
        <v>11</v>
      </c>
      <c r="C16" s="44">
        <f>SUM('PXCS - Results'!M37:M39)</f>
        <v>2.2710599999999999</v>
      </c>
      <c r="D16" s="45">
        <f t="shared" si="0"/>
        <v>7.3066859999999991</v>
      </c>
    </row>
    <row r="17" spans="2:4" x14ac:dyDescent="0.3">
      <c r="B17" s="46">
        <v>12</v>
      </c>
      <c r="C17" s="44">
        <f>SUM('PXCS - Results'!M40:M42)</f>
        <v>-0.99900000000000011</v>
      </c>
      <c r="D17" s="45">
        <f t="shared" si="0"/>
        <v>6.3076859999999986</v>
      </c>
    </row>
    <row r="18" spans="2:4" x14ac:dyDescent="0.3">
      <c r="B18" s="46">
        <v>13</v>
      </c>
      <c r="C18" s="44">
        <f>SUM('PXCS - Results'!M43:M45)</f>
        <v>1.1615040000000001</v>
      </c>
      <c r="D18" s="45">
        <f t="shared" si="0"/>
        <v>7.4691899999999984</v>
      </c>
    </row>
    <row r="19" spans="2:4" x14ac:dyDescent="0.3">
      <c r="B19" s="46">
        <v>14</v>
      </c>
      <c r="C19" s="44">
        <f>SUM('PXCS - Results'!M46:M48)</f>
        <v>-0.99900000000000011</v>
      </c>
      <c r="D19" s="45">
        <f t="shared" si="0"/>
        <v>6.4701899999999988</v>
      </c>
    </row>
    <row r="20" spans="2:4" x14ac:dyDescent="0.3">
      <c r="B20" s="46">
        <v>15</v>
      </c>
      <c r="C20" s="44">
        <f>SUM('PXCS - Results'!M49:M51)</f>
        <v>1.553112</v>
      </c>
      <c r="D20" s="45">
        <f t="shared" si="0"/>
        <v>8.0233019999999993</v>
      </c>
    </row>
    <row r="21" spans="2:4" x14ac:dyDescent="0.3">
      <c r="B21" s="46">
        <v>16</v>
      </c>
      <c r="C21" s="44">
        <f>SUM('PXCS - Results'!M52:M54)</f>
        <v>-0.99900000000000011</v>
      </c>
      <c r="D21" s="45">
        <f t="shared" si="0"/>
        <v>7.0243019999999987</v>
      </c>
    </row>
    <row r="22" spans="2:4" x14ac:dyDescent="0.3">
      <c r="B22" s="46">
        <v>17</v>
      </c>
      <c r="C22" s="44">
        <f>SUM('PXCS - Results'!M55:M57)</f>
        <v>-0.99900000000000011</v>
      </c>
      <c r="D22" s="45">
        <f t="shared" si="0"/>
        <v>6.0253019999999982</v>
      </c>
    </row>
    <row r="23" spans="2:4" x14ac:dyDescent="0.3">
      <c r="B23" s="46">
        <v>18</v>
      </c>
      <c r="C23" s="44">
        <f>SUM('PXCS - Results'!M58:M60)</f>
        <v>1.6183800000000002</v>
      </c>
      <c r="D23" s="45">
        <f t="shared" si="0"/>
        <v>7.6436819999999983</v>
      </c>
    </row>
    <row r="24" spans="2:4" x14ac:dyDescent="0.3">
      <c r="B24" s="46">
        <v>19</v>
      </c>
      <c r="C24" s="44">
        <f>SUM('PXCS - Results'!M61:M63)</f>
        <v>-0.99900000000000011</v>
      </c>
      <c r="D24" s="45">
        <f t="shared" si="0"/>
        <v>6.6446819999999978</v>
      </c>
    </row>
    <row r="25" spans="2:4" x14ac:dyDescent="0.3">
      <c r="B25" s="46">
        <v>20</v>
      </c>
      <c r="C25" s="44">
        <f>SUM('PXCS - Results'!M64:M66)</f>
        <v>-0.99900000000000011</v>
      </c>
      <c r="D25" s="45">
        <f t="shared" si="0"/>
        <v>5.6456819999999972</v>
      </c>
    </row>
    <row r="26" spans="2:4" x14ac:dyDescent="0.3">
      <c r="B26" s="46">
        <v>21</v>
      </c>
      <c r="C26" s="44">
        <f>SUM('PXCS - Results'!M67:M69)</f>
        <v>-0.99900000000000011</v>
      </c>
      <c r="D26" s="45">
        <f t="shared" si="0"/>
        <v>4.6466819999999966</v>
      </c>
    </row>
    <row r="27" spans="2:4" x14ac:dyDescent="0.3">
      <c r="B27" s="46">
        <v>22</v>
      </c>
      <c r="C27" s="44">
        <f>SUM('PXCS - Results'!M70:M72)</f>
        <v>-0.99900000000000011</v>
      </c>
      <c r="D27" s="45">
        <f t="shared" si="0"/>
        <v>3.6476819999999965</v>
      </c>
    </row>
    <row r="28" spans="2:4" x14ac:dyDescent="0.3">
      <c r="B28" s="46">
        <v>23</v>
      </c>
      <c r="C28" s="44">
        <f>SUM('PXCS - Results'!M73:M75)</f>
        <v>4.0659299999999998</v>
      </c>
      <c r="D28" s="45">
        <f t="shared" si="0"/>
        <v>7.7136119999999959</v>
      </c>
    </row>
    <row r="29" spans="2:4" x14ac:dyDescent="0.3">
      <c r="B29" s="46">
        <v>24</v>
      </c>
      <c r="C29" s="44">
        <f>SUM('PXCS - Results'!M76:M78)</f>
        <v>5.5344599999999993</v>
      </c>
      <c r="D29" s="45">
        <f t="shared" si="0"/>
        <v>13.248071999999995</v>
      </c>
    </row>
    <row r="30" spans="2:4" x14ac:dyDescent="0.3">
      <c r="B30" s="46">
        <v>25</v>
      </c>
      <c r="C30" s="44">
        <f>SUM('PXCS - Results'!M79:M81)</f>
        <v>-0.99900000000000011</v>
      </c>
      <c r="D30" s="45">
        <f t="shared" si="0"/>
        <v>12.249071999999995</v>
      </c>
    </row>
    <row r="31" spans="2:4" x14ac:dyDescent="0.3">
      <c r="B31" s="46">
        <v>26</v>
      </c>
      <c r="C31" s="44">
        <f>SUM('PXCS - Results'!M82:M84)</f>
        <v>-0.99900000000000011</v>
      </c>
      <c r="D31" s="45">
        <f t="shared" si="0"/>
        <v>11.250071999999994</v>
      </c>
    </row>
    <row r="32" spans="2:4" x14ac:dyDescent="0.3">
      <c r="B32" s="46">
        <v>27</v>
      </c>
      <c r="C32" s="44">
        <f>SUM('PXCS - Results'!M85:M87)</f>
        <v>1.4878439999999999</v>
      </c>
      <c r="D32" s="45">
        <f t="shared" si="0"/>
        <v>12.737915999999995</v>
      </c>
    </row>
    <row r="33" spans="2:4" x14ac:dyDescent="0.3">
      <c r="B33" s="46">
        <v>28</v>
      </c>
      <c r="C33" s="44">
        <f>SUM('PXCS - Results'!M88:M90)</f>
        <v>-0.99900000000000011</v>
      </c>
      <c r="D33" s="45">
        <f t="shared" si="0"/>
        <v>11.738915999999994</v>
      </c>
    </row>
    <row r="34" spans="2:4" x14ac:dyDescent="0.3">
      <c r="B34" s="46">
        <v>29</v>
      </c>
      <c r="C34" s="44">
        <f>SUM('PXCS - Results'!M91:M93)</f>
        <v>1.8141839999999998</v>
      </c>
      <c r="D34" s="45">
        <f t="shared" si="0"/>
        <v>13.553099999999993</v>
      </c>
    </row>
    <row r="35" spans="2:4" x14ac:dyDescent="0.3">
      <c r="B35" s="46">
        <v>30</v>
      </c>
      <c r="C35" s="44">
        <f>SUM('PXCS - Results'!M94:M96)</f>
        <v>1.1615040000000001</v>
      </c>
      <c r="D35" s="45">
        <f t="shared" si="0"/>
        <v>14.714603999999994</v>
      </c>
    </row>
    <row r="36" spans="2:4" x14ac:dyDescent="0.3">
      <c r="B36" s="46">
        <v>31</v>
      </c>
      <c r="C36" s="44">
        <f>SUM('PXCS - Results'!M97:M99)</f>
        <v>-0.99900000000000011</v>
      </c>
      <c r="D36" s="45">
        <f t="shared" ref="D36:D48" si="1">D35+C36</f>
        <v>13.715603999999994</v>
      </c>
    </row>
    <row r="37" spans="2:4" x14ac:dyDescent="0.3">
      <c r="B37" s="46">
        <v>32</v>
      </c>
      <c r="C37" s="44">
        <f>SUM('PXCS - Results'!M100:M102)</f>
        <v>-0.99900000000000011</v>
      </c>
      <c r="D37" s="45">
        <f t="shared" si="1"/>
        <v>12.716603999999993</v>
      </c>
    </row>
    <row r="38" spans="2:4" x14ac:dyDescent="0.3">
      <c r="B38" s="46">
        <v>33</v>
      </c>
      <c r="C38" s="44">
        <f>SUM('PXCS - Results'!M103:M105)</f>
        <v>-0.99900000000000011</v>
      </c>
      <c r="D38" s="45">
        <f t="shared" si="1"/>
        <v>11.717603999999993</v>
      </c>
    </row>
    <row r="39" spans="2:4" x14ac:dyDescent="0.3">
      <c r="B39" s="46">
        <v>34</v>
      </c>
      <c r="C39" s="44">
        <f>SUM('PXCS - Results'!M106:M108)</f>
        <v>-0.99900000000000011</v>
      </c>
      <c r="D39" s="45">
        <f t="shared" si="1"/>
        <v>10.718603999999992</v>
      </c>
    </row>
    <row r="40" spans="2:4" x14ac:dyDescent="0.3">
      <c r="B40" s="46">
        <v>35</v>
      </c>
      <c r="C40" s="44">
        <f>SUM('PXCS - Results'!M109:M111)</f>
        <v>1.4878439999999999</v>
      </c>
      <c r="D40" s="45">
        <f t="shared" si="1"/>
        <v>12.206447999999991</v>
      </c>
    </row>
    <row r="41" spans="2:4" x14ac:dyDescent="0.3">
      <c r="B41" s="46">
        <v>36</v>
      </c>
      <c r="C41" s="44">
        <f>SUM('PXCS - Results'!M112:M114)</f>
        <v>1.226772</v>
      </c>
      <c r="D41" s="45">
        <f t="shared" si="1"/>
        <v>13.433219999999992</v>
      </c>
    </row>
    <row r="42" spans="2:4" x14ac:dyDescent="0.3">
      <c r="B42" s="46">
        <v>37</v>
      </c>
      <c r="C42" s="44">
        <f>SUM('PXCS - Results'!M115:M117)</f>
        <v>-0.99900000000000011</v>
      </c>
      <c r="D42" s="45">
        <f t="shared" si="1"/>
        <v>12.434219999999991</v>
      </c>
    </row>
    <row r="43" spans="2:4" x14ac:dyDescent="0.3">
      <c r="B43" s="46">
        <v>38</v>
      </c>
      <c r="C43" s="44">
        <f>SUM('PXCS - Results'!M118:M120)</f>
        <v>-0.99900000000000011</v>
      </c>
      <c r="D43" s="45">
        <f t="shared" si="1"/>
        <v>11.43521999999999</v>
      </c>
    </row>
    <row r="44" spans="2:4" x14ac:dyDescent="0.3">
      <c r="B44" s="46">
        <v>39</v>
      </c>
      <c r="C44" s="44">
        <f>SUM('PXCS - Results'!M121:M123)</f>
        <v>2.5973999999999999</v>
      </c>
      <c r="D44" s="45">
        <f t="shared" si="1"/>
        <v>14.032619999999991</v>
      </c>
    </row>
    <row r="45" spans="2:4" x14ac:dyDescent="0.3">
      <c r="B45" s="46">
        <v>40</v>
      </c>
      <c r="C45" s="44">
        <f>SUM('PXCS - Results'!M124:M126)</f>
        <v>2.0099879999999994</v>
      </c>
      <c r="D45" s="45">
        <f t="shared" si="1"/>
        <v>16.042607999999991</v>
      </c>
    </row>
    <row r="46" spans="2:4" x14ac:dyDescent="0.3">
      <c r="B46" s="46">
        <v>41</v>
      </c>
      <c r="C46" s="44">
        <f>SUM('PXCS - Results'!M127:M129)</f>
        <v>1.1615040000000001</v>
      </c>
      <c r="D46" s="45">
        <f t="shared" si="1"/>
        <v>17.204111999999991</v>
      </c>
    </row>
    <row r="47" spans="2:4" x14ac:dyDescent="0.3">
      <c r="B47" s="46">
        <v>42</v>
      </c>
      <c r="C47" s="44">
        <f>SUM('PXCS - Results'!M130:M132)</f>
        <v>-0.99900000000000011</v>
      </c>
      <c r="D47" s="45">
        <f t="shared" si="1"/>
        <v>16.205111999999993</v>
      </c>
    </row>
    <row r="48" spans="2:4" x14ac:dyDescent="0.3">
      <c r="B48" s="46">
        <v>43</v>
      </c>
      <c r="C48" s="44">
        <f>SUM('PXCS - Results'!M133:M135)</f>
        <v>-0.99900000000000011</v>
      </c>
      <c r="D48" s="45">
        <f t="shared" si="1"/>
        <v>15.206111999999992</v>
      </c>
    </row>
    <row r="49" spans="2:4" x14ac:dyDescent="0.3">
      <c r="B49" s="46">
        <v>44</v>
      </c>
      <c r="C49" s="44">
        <f>SUM('PXCS - Results'!M136:M138)</f>
        <v>-0.99900000000000011</v>
      </c>
      <c r="D49" s="45">
        <f t="shared" ref="D49:D56" si="2">D48+C49</f>
        <v>14.207111999999992</v>
      </c>
    </row>
    <row r="50" spans="2:4" x14ac:dyDescent="0.3">
      <c r="B50" s="46">
        <v>45</v>
      </c>
      <c r="C50" s="44">
        <f>SUM('PXCS - Results'!M139:M141)</f>
        <v>2.4342299999999999</v>
      </c>
      <c r="D50" s="45">
        <f t="shared" si="2"/>
        <v>16.641341999999991</v>
      </c>
    </row>
    <row r="51" spans="2:4" x14ac:dyDescent="0.3">
      <c r="B51" s="46">
        <v>46</v>
      </c>
      <c r="C51" s="44">
        <f>SUM('PXCS - Results'!M142:M144)</f>
        <v>1.4878439999999999</v>
      </c>
      <c r="D51" s="45">
        <f t="shared" si="2"/>
        <v>18.12918599999999</v>
      </c>
    </row>
    <row r="52" spans="2:4" x14ac:dyDescent="0.3">
      <c r="B52" s="46">
        <v>47</v>
      </c>
      <c r="C52" s="44">
        <f>SUM('PXCS - Results'!M145:M147)</f>
        <v>-0.99900000000000011</v>
      </c>
      <c r="D52" s="45">
        <f t="shared" si="2"/>
        <v>17.130185999999991</v>
      </c>
    </row>
    <row r="53" spans="2:4" x14ac:dyDescent="0.3">
      <c r="B53" s="46">
        <v>48</v>
      </c>
      <c r="C53" s="44">
        <f>SUM('PXCS - Results'!M148:M150)</f>
        <v>1.1615040000000001</v>
      </c>
      <c r="D53" s="45">
        <f t="shared" si="2"/>
        <v>18.291689999999992</v>
      </c>
    </row>
    <row r="54" spans="2:4" x14ac:dyDescent="0.3">
      <c r="B54" s="46">
        <v>49</v>
      </c>
      <c r="C54" s="44">
        <f>SUM('PXCS - Results'!M151:M153)</f>
        <v>2.1405239999999996</v>
      </c>
      <c r="D54" s="45">
        <f t="shared" si="2"/>
        <v>20.432213999999991</v>
      </c>
    </row>
    <row r="55" spans="2:4" x14ac:dyDescent="0.3">
      <c r="B55" s="46">
        <v>50</v>
      </c>
      <c r="C55" s="44">
        <f>SUM('PXCS - Results'!M154:M156)</f>
        <v>-0.99900000000000011</v>
      </c>
      <c r="D55" s="45">
        <f t="shared" si="2"/>
        <v>19.433213999999992</v>
      </c>
    </row>
    <row r="56" spans="2:4" x14ac:dyDescent="0.3">
      <c r="B56" s="46">
        <v>51</v>
      </c>
      <c r="C56" s="44">
        <f>SUM('PXCS - Results'!M157:M159)</f>
        <v>1.1615040000000001</v>
      </c>
      <c r="D56" s="45">
        <f t="shared" si="2"/>
        <v>20.594717999999993</v>
      </c>
    </row>
    <row r="57" spans="2:4" x14ac:dyDescent="0.3">
      <c r="B57" s="46">
        <v>52</v>
      </c>
      <c r="C57" s="44">
        <f>SUM('PXCS - Results'!M160:M162)</f>
        <v>2.2710599999999999</v>
      </c>
      <c r="D57" s="45">
        <f t="shared" ref="D57" si="3">D56+C57</f>
        <v>22.865777999999992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FTR - Results</vt:lpstr>
      <vt:lpstr>FTR - Chart</vt:lpstr>
      <vt:lpstr>PGX5 - Results</vt:lpstr>
      <vt:lpstr>PGX5 - CHART</vt:lpstr>
      <vt:lpstr>PXCS - Results</vt:lpstr>
      <vt:lpstr>PXCS - CHART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Keith Misell</cp:lastModifiedBy>
  <dcterms:created xsi:type="dcterms:W3CDTF">1900-01-01T00:00:00Z</dcterms:created>
  <dcterms:modified xsi:type="dcterms:W3CDTF">2026-07-25T19:50:07Z</dcterms:modified>
</cp:coreProperties>
</file>